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0" windowWidth="15000" windowHeight="12510" tabRatio="601" activeTab="0"/>
  </bookViews>
  <sheets>
    <sheet name="2023" sheetId="1" r:id="rId1"/>
  </sheets>
  <definedNames>
    <definedName name="_xlnm.Print_Titles" localSheetId="0">'2023'!$11:$13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F20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оснащение
</t>
        </r>
      </text>
    </comment>
    <comment ref="F22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ремонты</t>
        </r>
      </text>
    </comment>
    <comment ref="F22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Вишнев горка</t>
        </r>
      </text>
    </comment>
  </commentList>
</comments>
</file>

<file path=xl/sharedStrings.xml><?xml version="1.0" encoding="utf-8"?>
<sst xmlns="http://schemas.openxmlformats.org/spreadsheetml/2006/main" count="2345" uniqueCount="611">
  <si>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</si>
  <si>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99 0 00 20300</t>
  </si>
  <si>
    <t>99 0 00 03060</t>
  </si>
  <si>
    <t>99 0 00 12010</t>
  </si>
  <si>
    <t>99 0 00 20400</t>
  </si>
  <si>
    <t>99 0 00 99090</t>
  </si>
  <si>
    <t>99 0 00 51200</t>
  </si>
  <si>
    <t>99 0 00 07570</t>
  </si>
  <si>
    <t>14 0 00 01480</t>
  </si>
  <si>
    <t>21 0 00 00210</t>
  </si>
  <si>
    <t>99 0 00 11700</t>
  </si>
  <si>
    <t>99 0 00 29350</t>
  </si>
  <si>
    <t>99 0 00 59300</t>
  </si>
  <si>
    <t>19 0 00 00320</t>
  </si>
  <si>
    <t>15 0 00 S1020</t>
  </si>
  <si>
    <t>13 0 00 S6040</t>
  </si>
  <si>
    <t>13 0 00 S6050</t>
  </si>
  <si>
    <t>12 0 00 13540</t>
  </si>
  <si>
    <t>18 0 00 00000</t>
  </si>
  <si>
    <t>18 0 F3 00000</t>
  </si>
  <si>
    <t>99 0 00 11100</t>
  </si>
  <si>
    <t>99 0 00 11400</t>
  </si>
  <si>
    <t>99 0 00 11500</t>
  </si>
  <si>
    <t>08 1 00 S4050</t>
  </si>
  <si>
    <t>08 3 00 14010</t>
  </si>
  <si>
    <t>99 0 00 99120</t>
  </si>
  <si>
    <t>99 0 00 62250</t>
  </si>
  <si>
    <t>16 0 00 16400</t>
  </si>
  <si>
    <t>08 2 00 L4970</t>
  </si>
  <si>
    <t>17 0 00 71050</t>
  </si>
  <si>
    <t>23 0 00 00000</t>
  </si>
  <si>
    <t>23 0 00 S1060</t>
  </si>
  <si>
    <t>Оказание поддержки садоводческим некоммерческим товариществам</t>
  </si>
  <si>
    <t>99 0 00 04030</t>
  </si>
  <si>
    <t>99 0 00 82250</t>
  </si>
  <si>
    <t>99 0 00 41600</t>
  </si>
  <si>
    <t>99 0 00 45450</t>
  </si>
  <si>
    <t>Субсидии на возмещение недополученных доходов и (или) возмещение фактически понесенных затрат</t>
  </si>
  <si>
    <t>631</t>
  </si>
  <si>
    <t>99 0 00 22550</t>
  </si>
  <si>
    <t>Руководитель контрольно-счетной палаты</t>
  </si>
  <si>
    <t>01 4 00 42300</t>
  </si>
  <si>
    <t>01 1 00 44000</t>
  </si>
  <si>
    <t>01 1 00 44010</t>
  </si>
  <si>
    <t>01 2 00 44200</t>
  </si>
  <si>
    <t>01 2 00 44210</t>
  </si>
  <si>
    <t>01 3 00 44100</t>
  </si>
  <si>
    <t>01 7 00 20400</t>
  </si>
  <si>
    <t>01 7 00 45200</t>
  </si>
  <si>
    <t>07 1 00 41600</t>
  </si>
  <si>
    <t>99 0 00 21110</t>
  </si>
  <si>
    <t>99 0 00 21500</t>
  </si>
  <si>
    <t>06 1 00 S4060</t>
  </si>
  <si>
    <t>06 1 00 42000</t>
  </si>
  <si>
    <t>06 1 00 42020</t>
  </si>
  <si>
    <t xml:space="preserve">Питание детей дошкольного возраста </t>
  </si>
  <si>
    <t>Питание детей дошкольного возраста (родительская плата)</t>
  </si>
  <si>
    <t>06 2 00 04010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</si>
  <si>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</si>
  <si>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06 2 00 04040</t>
  </si>
  <si>
    <t xml:space="preserve">Финансовое обеспечение получения дошкольного образования в частных дошкольных образовательных организациях 
</t>
  </si>
  <si>
    <t>06 2 00 42000</t>
  </si>
  <si>
    <t>05 2 Е1 S3050</t>
  </si>
  <si>
    <t>05 4 00 42100</t>
  </si>
  <si>
    <t>05 5 00 03120</t>
  </si>
  <si>
    <t>05 5 00 42100</t>
  </si>
  <si>
    <t>05 5 00 42300</t>
  </si>
  <si>
    <t>05 8 00 S3030</t>
  </si>
  <si>
    <t>05 8 00 S4060</t>
  </si>
  <si>
    <t>05 8 00 42100</t>
  </si>
  <si>
    <t>Региональный проект «Культурная среда»</t>
  </si>
  <si>
    <t>Региональный проект "Формирование комфортной городской среды"</t>
  </si>
  <si>
    <t>09 1 E8 00000</t>
  </si>
  <si>
    <t>03 1 P1 00000</t>
  </si>
  <si>
    <t>05 8 00 42122</t>
  </si>
  <si>
    <t>07 1 00 42100</t>
  </si>
  <si>
    <t>07 2 00 42100</t>
  </si>
  <si>
    <t>07 3 00 13010</t>
  </si>
  <si>
    <t>07 3 00 S3010</t>
  </si>
  <si>
    <t>Организация летнего отдыха, оздоровления и занятости детей в каникулярное время</t>
  </si>
  <si>
    <t>05 1 00 41600</t>
  </si>
  <si>
    <t>05 2 00 41600</t>
  </si>
  <si>
    <t>05 3 00 S3040</t>
  </si>
  <si>
    <t>05 7 00 20400</t>
  </si>
  <si>
    <t>05 7 00 45200</t>
  </si>
  <si>
    <t>Подпрограмма "Подарим Новый год детям""</t>
  </si>
  <si>
    <t>07 8 00 00000</t>
  </si>
  <si>
    <t>05 4 00 03020</t>
  </si>
  <si>
    <t>06 1 00 04050</t>
  </si>
  <si>
    <t>06 2 00 04050</t>
  </si>
  <si>
    <t>17 0 00 S0045</t>
  </si>
  <si>
    <t>03 2 00 28000</t>
  </si>
  <si>
    <t>03 1 P1 28180</t>
  </si>
  <si>
    <t>03 1 00 12750</t>
  </si>
  <si>
    <t>03 1 00 28190</t>
  </si>
  <si>
    <t>03 1 00 28220</t>
  </si>
  <si>
    <t>03 1 00 28300</t>
  </si>
  <si>
    <t>03 1 00 28310</t>
  </si>
  <si>
    <t>03 1 00 28320</t>
  </si>
  <si>
    <t>03 1 00 28330</t>
  </si>
  <si>
    <t>03 1 00 28340</t>
  </si>
  <si>
    <t>03 1 00 28350</t>
  </si>
  <si>
    <t>03 1 00 28370</t>
  </si>
  <si>
    <t>03 1 00 28380</t>
  </si>
  <si>
    <t>03 1 00 28390</t>
  </si>
  <si>
    <t>03 1 00 28410</t>
  </si>
  <si>
    <t>03 1 00 52200</t>
  </si>
  <si>
    <t>03 1 00 52500</t>
  </si>
  <si>
    <t>03 1 00 63550</t>
  </si>
  <si>
    <t>03 1 00 63555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</si>
  <si>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</si>
  <si>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</si>
  <si>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Выплата  единовременного социального пособия гражданам, находящихся в трудной жизненной ситуации</t>
  </si>
  <si>
    <t>07 6 00 28140</t>
  </si>
  <si>
    <t>03 2 00 28110</t>
  </si>
  <si>
    <t>03 2 00 28370</t>
  </si>
  <si>
    <t>03 2 00 20400</t>
  </si>
  <si>
    <t>03 3 00 40810</t>
  </si>
  <si>
    <t>07 5 00 40810</t>
  </si>
  <si>
    <t>Подпрограмма "Дети-инвалиды"</t>
  </si>
  <si>
    <t>07 6 00 40810</t>
  </si>
  <si>
    <t>11 0 00 40810</t>
  </si>
  <si>
    <t>10 0 00 46020</t>
  </si>
  <si>
    <t>Субвенции</t>
  </si>
  <si>
    <t>04 0 F2 55550</t>
  </si>
  <si>
    <t>22 0 00 00000</t>
  </si>
  <si>
    <t>Дотации на выравнивание бюджетной обеспеченности</t>
  </si>
  <si>
    <t>14</t>
  </si>
  <si>
    <t>02 0 00 00000</t>
  </si>
  <si>
    <t>02 0 00 20404</t>
  </si>
  <si>
    <t>09 1 00 03300</t>
  </si>
  <si>
    <t>09 1 00 00000</t>
  </si>
  <si>
    <t>Подпрограмма "Государственная молодежная политика"</t>
  </si>
  <si>
    <t>09 1 E8 S1010</t>
  </si>
  <si>
    <t>09 2 00 00000</t>
  </si>
  <si>
    <t>Подпрограмма "Профилактика наркомании, токсикомании, алкоголизма и их социальных последствий "</t>
  </si>
  <si>
    <t>09 2 00 03310</t>
  </si>
  <si>
    <t>Профилактика наркомании, токсикомании, алкоголизма и их социальных последствий</t>
  </si>
  <si>
    <t>Подпрограмма "Профилактика безнадзорности и правонарушений несовершеннолетних"</t>
  </si>
  <si>
    <t>07 8 00 41600</t>
  </si>
  <si>
    <t>05 2 00 42100</t>
  </si>
  <si>
    <t>05 3 00 42100</t>
  </si>
  <si>
    <t>Развитие информационного общества в Сосновском муниципальном районе</t>
  </si>
  <si>
    <t>Муниципальная программа "Противодействие коррупции в Сосновском муниципальном районе"</t>
  </si>
  <si>
    <t>Противодействие коррупции в Сосновском муниципальном районе</t>
  </si>
  <si>
    <t>24 0 00 00000</t>
  </si>
  <si>
    <t>24 0 00 00410</t>
  </si>
  <si>
    <t>Региональный проект "Современная школа"</t>
  </si>
  <si>
    <t xml:space="preserve">Создание новых мест в общеобразовательных организациях, расположенных на территории Челябинской области
</t>
  </si>
  <si>
    <t>05 2 E1 00000</t>
  </si>
  <si>
    <t>05 8 00 S3300</t>
  </si>
  <si>
    <t>25 0 00 00000</t>
  </si>
  <si>
    <t>25 0 00 13550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</si>
  <si>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</si>
  <si>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</si>
  <si>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</si>
  <si>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</si>
  <si>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</si>
  <si>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</si>
  <si>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321</t>
  </si>
  <si>
    <t>Иные межбюджетные трансферты</t>
  </si>
  <si>
    <t>Строительство газопроводов и газовых сетей</t>
  </si>
  <si>
    <t>Профилактика безопасности дорожного движения</t>
  </si>
  <si>
    <t>Организация и проведение мероприятий с детьми и молодежью</t>
  </si>
  <si>
    <t>Повышение квалификации (обучение) муниципальных служащих и лиц, замещающих муниципальные должности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</si>
  <si>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</si>
  <si>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Непрограммные направления деятельности</t>
  </si>
  <si>
    <t>19 0 00 00000</t>
  </si>
  <si>
    <t>Улучшение условий и охраны труда в целях снижения профессиональных рисков работников</t>
  </si>
  <si>
    <t>Подпрограмма "Подготовка земельных участков для освоения в целях жилищного строительства"</t>
  </si>
  <si>
    <t>01 0 00 00000</t>
  </si>
  <si>
    <t>01 1 00 00000</t>
  </si>
  <si>
    <t xml:space="preserve">Подпрограмма "Развитие библиотечного дела в Сосновском муниципальном районе" </t>
  </si>
  <si>
    <t>01 2 00 00000</t>
  </si>
  <si>
    <t xml:space="preserve">Подпрограмма "Развитие музейного дела в Сосновском муниципальном районе" </t>
  </si>
  <si>
    <t>01 3 00 00000</t>
  </si>
  <si>
    <t>03 0 00 00000</t>
  </si>
  <si>
    <t>11 0 00 00000</t>
  </si>
  <si>
    <t>07 0 00 00000</t>
  </si>
  <si>
    <t>08 0 00 00000</t>
  </si>
  <si>
    <t>06 0 00 00000</t>
  </si>
  <si>
    <t>05 0 00 00000</t>
  </si>
  <si>
    <t>09 0 00 00000</t>
  </si>
  <si>
    <t>10 0 00 00000</t>
  </si>
  <si>
    <t>12 0 00 00000</t>
  </si>
  <si>
    <t>13 0 00 00000</t>
  </si>
  <si>
    <t>15 0 00 00000</t>
  </si>
  <si>
    <t>14 0 00 00000</t>
  </si>
  <si>
    <t>16 0 00 00000</t>
  </si>
  <si>
    <t>01 5 00 00000</t>
  </si>
  <si>
    <t>01 4 00 00000</t>
  </si>
  <si>
    <t xml:space="preserve">Подпрограмма  "Укрепление материально-технической базы и обеспечение пожарной безопасности учреждений культуры Сосновского района " </t>
  </si>
  <si>
    <t>01 6 00 00000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</si>
  <si>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</si>
  <si>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04 0 00 00000</t>
  </si>
  <si>
    <t>07 1 00 00000</t>
  </si>
  <si>
    <t>Подпрограмма "Одаренные дети"</t>
  </si>
  <si>
    <t>07 2 00 00000</t>
  </si>
  <si>
    <t>07 3 00 00000</t>
  </si>
  <si>
    <t>07 4 00 00000</t>
  </si>
  <si>
    <t>05 1 00 00000</t>
  </si>
  <si>
    <t>Мероприятия, реализуемые органами местного самоуправления</t>
  </si>
  <si>
    <t>99 0 00 00000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</si>
  <si>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</si>
  <si>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</si>
  <si>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07 5 00 00000</t>
  </si>
  <si>
    <t>05 3 00 00000</t>
  </si>
  <si>
    <t>05 2 00 00000</t>
  </si>
  <si>
    <t>Подпрограмма " Поддержка и развитие профессионального мастерства педагогических работников"</t>
  </si>
  <si>
    <t>Подпрограмма " Развитие инфраструктуры образовательных учреждений"</t>
  </si>
  <si>
    <t>05 4 00 00000</t>
  </si>
  <si>
    <t>05 5 00 00000</t>
  </si>
  <si>
    <t>Подпрограмма " Обеспечение доступного качественного общего и дополнительного образования"</t>
  </si>
  <si>
    <t>Подпрограмма " Дети-сироты"</t>
  </si>
  <si>
    <t>07 6 00 00000</t>
  </si>
  <si>
    <t>17 0 00 00000</t>
  </si>
  <si>
    <t>Ежемесячная денежная выплата в соответствии с Законом Челябинской области "О звании "Ветеран труда Челябинской области"</t>
  </si>
  <si>
    <t>870</t>
  </si>
  <si>
    <t>Резервные средства</t>
  </si>
  <si>
    <t xml:space="preserve">Подпрограмма  "Развитие дополнительного образования в сфере культуры  и искусства Сосновского муниципального района" </t>
  </si>
  <si>
    <t>Пособия, компенсации и иные социальные выплаты гражданам, кроме публичных нормативных обязательств</t>
  </si>
  <si>
    <t>Подпрограмма "Организация летнего отдыха, оздоровления и занятости детей в каникулярное время"</t>
  </si>
  <si>
    <t>Субсидии бюджетным учреждениям на иные цели</t>
  </si>
  <si>
    <t xml:space="preserve">Организация и проведение мероприятий в сфере физической культуры и спорта </t>
  </si>
  <si>
    <t xml:space="preserve">Субсидии бюджетным учреждениям на иные цели </t>
  </si>
  <si>
    <t>группа, подгруппа вида расходов</t>
  </si>
  <si>
    <t>Подпрограмма "Модернизация объектов коммунальной инфраструктуры"</t>
  </si>
  <si>
    <t>08 1 00 00000</t>
  </si>
  <si>
    <t>Подпрограмма "Оказание государственной поддержки молодым семьям  для улучшения жилищных условий"</t>
  </si>
  <si>
    <t>08 2 00 00000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</si>
  <si>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</si>
  <si>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</si>
  <si>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</si>
  <si>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Подпрограмма «Сохранение и развитие культурно-досуговой сферы в Сосновском муниципальном районе»</t>
  </si>
  <si>
    <t>Муниципальная районная программа "Улучшение условий и охраны труда в Сосновском муниципальном районе"</t>
  </si>
  <si>
    <t>21 0 00 00000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</si>
  <si>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</si>
  <si>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</si>
  <si>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</si>
  <si>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</si>
  <si>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Организация отдыха детей в каникулярное время</t>
  </si>
  <si>
    <t>Приобретение транспортных средств для организации перевозки обучающихся</t>
  </si>
  <si>
    <t>Организация и проведение  мероприятий с детьми и молодежью</t>
  </si>
  <si>
    <t xml:space="preserve">Прочая закупка товаров, работ и услуг </t>
  </si>
  <si>
    <t xml:space="preserve">Прочая закупка товаров, работ и услуг  </t>
  </si>
  <si>
    <t>Подпрограмма "Обеспечение функций управления"</t>
  </si>
  <si>
    <t>01 7 00 00000</t>
  </si>
  <si>
    <t xml:space="preserve">Финансовое обеспечение выполнения функций органами местного самоуправления </t>
  </si>
  <si>
    <t>Подпрограмма "Формирование доступной среды для инвалидов и маломобильных групп населения"</t>
  </si>
  <si>
    <t>03 3 00 00000</t>
  </si>
  <si>
    <t>05 7 00 00000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</si>
  <si>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</si>
  <si>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</si>
  <si>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Подпрограмма "Повышение качества жизни граждан пожилого возраста и иных социально -незащищенных категорий граждан в Сосновском районе"</t>
  </si>
  <si>
    <t>03 1 00 00000</t>
  </si>
  <si>
    <t>Учреждения социального обслуживания населения. Другие мероприятия в рамках программы</t>
  </si>
  <si>
    <t>323</t>
  </si>
  <si>
    <t>Приобретение товаров, работ, услуг в пользу граждан в целях их социального обеспечения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</si>
  <si>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</si>
  <si>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06 1 00 00000</t>
  </si>
  <si>
    <t>Подпрограмма "Обеспечение общедоступного и бесплатного дошкольного образования в Сосновском муниципальном районе"</t>
  </si>
  <si>
    <t>06 2 00 00000</t>
  </si>
  <si>
    <t>Подпрограмма "Развитие инфраструктуры дошкольных образовательных учреждений"</t>
  </si>
  <si>
    <t>06 3 00 00000</t>
  </si>
  <si>
    <t>Питание детей дошкольного возраста в общеобразовательных организациях</t>
  </si>
  <si>
    <t>Питание детей дошкольного возраста в общеобразовательных организациях (родительская плата)</t>
  </si>
  <si>
    <t>Организация горячего питания учащихся в образовательных учреждениях</t>
  </si>
  <si>
    <t>Муниципальная районная  программа "Развитие сети автомобильных дорог в Сосновском муниципальном района"</t>
  </si>
  <si>
    <t>Муниципальная районная программа "Повышение безопасности дорожного движения" в Сосновском муниципальном районе</t>
  </si>
  <si>
    <t>Подпрограмма "Формирование здоровьесберегающих и безопасных условий организации образовательного процесса"</t>
  </si>
  <si>
    <t>Подпрограмма " Повышение доступности образования для лиц с ограниченными возможностями здоровья и инвалидов"</t>
  </si>
  <si>
    <t>Профилактика правонарушений на территории Сосновского района</t>
  </si>
  <si>
    <t>Уплата прочих налогов, сборов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</si>
  <si>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</si>
  <si>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Обеспечение первичных мер пожарной безопасности в части создания условий для организации добровольной пожарной охраны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</si>
  <si>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</si>
  <si>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</si>
  <si>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</si>
  <si>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</si>
  <si>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08 3 00 00000</t>
  </si>
  <si>
    <t>Наименование</t>
  </si>
  <si>
    <t>Код функциональной классификации</t>
  </si>
  <si>
    <t>ВСЕГО</t>
  </si>
  <si>
    <t>раздел</t>
  </si>
  <si>
    <t>целевая статья</t>
  </si>
  <si>
    <t>01</t>
  </si>
  <si>
    <t>02</t>
  </si>
  <si>
    <t>Глава муниципального образования</t>
  </si>
  <si>
    <t>03</t>
  </si>
  <si>
    <t>04</t>
  </si>
  <si>
    <t>05</t>
  </si>
  <si>
    <t>06</t>
  </si>
  <si>
    <t>12</t>
  </si>
  <si>
    <t>08</t>
  </si>
  <si>
    <t>07</t>
  </si>
  <si>
    <t>09</t>
  </si>
  <si>
    <t>10</t>
  </si>
  <si>
    <t>11</t>
  </si>
  <si>
    <t>Мероприятия по землеустройству и землепользованию</t>
  </si>
  <si>
    <t>Председатель представительного органа муниципального образования</t>
  </si>
  <si>
    <t>13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</si>
  <si>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</si>
  <si>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Природоохранные мероприятия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</si>
  <si>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</si>
  <si>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</si>
  <si>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</si>
  <si>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</si>
  <si>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851</t>
  </si>
  <si>
    <t>подраздел</t>
  </si>
  <si>
    <t>852</t>
  </si>
  <si>
    <t>Уплата налога на имущество организаций и земельного налога</t>
  </si>
  <si>
    <t>Организация работы комиссий  по делам  несовершеннолетних и защите их прав</t>
  </si>
  <si>
    <t>350</t>
  </si>
  <si>
    <t>Премии и гранты</t>
  </si>
  <si>
    <t>530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</si>
  <si>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</si>
  <si>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</si>
  <si>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</si>
  <si>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</si>
  <si>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</si>
  <si>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компенсации, меры социальной поддержки по публичным нормативным обязательствам</t>
  </si>
  <si>
    <t>Предоставление гражданам субсидий на оплату жилого помещения и коммунальных услуг</t>
  </si>
  <si>
    <t>511</t>
  </si>
  <si>
    <t>313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</si>
  <si>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</si>
  <si>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</si>
  <si>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</si>
  <si>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</si>
  <si>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</si>
  <si>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</si>
  <si>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</si>
  <si>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</si>
  <si>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Другие мероприятия по реализации государственных функций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</si>
  <si>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</si>
  <si>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</si>
  <si>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</si>
  <si>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</si>
  <si>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Мероприятия по проведению районных благотворительных акций к отдельным датам</t>
  </si>
  <si>
    <t>Учреждения культуры. Подпрограмма "Сохранение и развитие культурно-досуговой сферы в Сосновском муниципальном районе"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</si>
  <si>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</si>
  <si>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247</t>
  </si>
  <si>
    <t>Закупка энергетических ресурсов</t>
  </si>
  <si>
    <t>Библиотеки. Подпрограмма "Развитие библиотечного дела в Сосновском муниципальном районе"</t>
  </si>
  <si>
    <t>Другие мероприятия в рамках подпрограммы "Развитие библиотечного дела в Сосновском муниципальном районе"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</si>
  <si>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</t>
  </si>
  <si>
    <t>01 6 00 42300</t>
  </si>
  <si>
    <t>04 0 F2 00000</t>
  </si>
  <si>
    <t>Реализация программ формирования современной городской среды</t>
  </si>
  <si>
    <t>Муниципальная программа "Программа развития образования в Сосновском муниципальном районе"</t>
  </si>
  <si>
    <t>Общеобразовательные организации. Подпрограмма " Развитие инфраструктуры образовательных учреждений"</t>
  </si>
  <si>
    <t>Общеобразовательные организации в рамках подпрограммы " Повышение доступности образования для лиц с ограниченными возможностями здоровья и инвалидов"</t>
  </si>
  <si>
    <t>Общеобразовательные организации. Подпрограмма " Обеспечение доступного общего и дополнительного образования"</t>
  </si>
  <si>
    <t>05 8 00 42000</t>
  </si>
  <si>
    <t>05 8 00 42020</t>
  </si>
  <si>
    <t xml:space="preserve">Обеспечение питанием учащихся с ограниченными возможностями здоровья в общеобразовательных организациях 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</si>
  <si>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</si>
  <si>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Муниципальная программа "Поддержка и развитие дошкольного образования в Сосновском муниципальном районе"</t>
  </si>
  <si>
    <t>Дошкольные образовательные организации. Подпрограмма "Обеспечение общедоступного и бесплатного дошкольного образования в Сосновском муниципальном районе"</t>
  </si>
  <si>
    <t>07 6 00 28100</t>
  </si>
  <si>
    <t>Муниципальная программа "Дети Сосновского района"</t>
  </si>
  <si>
    <t>Подпрограмма "Патриотическое и гражданское воспитание молодежи"</t>
  </si>
  <si>
    <t>Общеобразовательные организации. Подпрограмма "Патриотическое воспитание"</t>
  </si>
  <si>
    <t xml:space="preserve">Муниципальная районная программа "Обеспечение доступным и комфортным жильем граждан Российской Федерации " </t>
  </si>
  <si>
    <t xml:space="preserve">Уплата прочих налогов, сборов </t>
  </si>
  <si>
    <t>Учреждения социального обслуживания населения. Другие мероприятия в рамках программы "Крепкая семья"</t>
  </si>
  <si>
    <t>Муниципальная программа "Реализация государственной национальной политики и профилактика экстремистских проявлений на территории Сосновского муниципального района на 2021-2023 годы</t>
  </si>
  <si>
    <t xml:space="preserve"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 в рамках программы  "Повышение безопасности дорожного движения" </t>
  </si>
  <si>
    <t xml:space="preserve">Муниципальная программа "Развитие муниципальной службы в Сосновском районе" </t>
  </si>
  <si>
    <t>17 0 00 S0040</t>
  </si>
  <si>
    <t>Капитальные вложения в объекты физической культуры и спорта</t>
  </si>
  <si>
    <t>Муниципальная программа "Профилактика правонарушений на территории Сосновского муниципального района"</t>
  </si>
  <si>
    <t>26 0 00 00000</t>
  </si>
  <si>
    <t>Региональный проект " Чистая страна"</t>
  </si>
  <si>
    <t>26 0 G1 00000</t>
  </si>
  <si>
    <t>03 3 00 44000</t>
  </si>
  <si>
    <t>21 0 00 29350</t>
  </si>
  <si>
    <t>29 0 00 00000</t>
  </si>
  <si>
    <t>Муниципальная программа "Развитие малого и среднего предпринимательства и поддержка индивидуальной предпринимательской инициативы в Сосновском муниципальном районе" на 2021-2023 годы</t>
  </si>
  <si>
    <t>01 5 00 42300</t>
  </si>
  <si>
    <t>Организации дополнительного образования.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</si>
  <si>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01 5 00 44200</t>
  </si>
  <si>
    <t>Библиотеки.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</si>
  <si>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01 5 00 44100</t>
  </si>
  <si>
    <t>01 5 00 44000</t>
  </si>
  <si>
    <t>Учреждения культуры. Подпрограмма "Укрепление материально-технической базы и обеспечение пожарной безопасности учреждений культуры Сосновского района "</t>
  </si>
  <si>
    <t>29 0 00 13010</t>
  </si>
  <si>
    <t>Государственная поддержка лучших работников сельских учреждений культуры</t>
  </si>
  <si>
    <t>03 1 00 28540</t>
  </si>
  <si>
    <t>03 2 00 S8080</t>
  </si>
  <si>
    <t>03 3 00 41600</t>
  </si>
  <si>
    <t>05 8 00 00000</t>
  </si>
  <si>
    <t>05 2 00 S1020</t>
  </si>
  <si>
    <t>06 2 00 S4020</t>
  </si>
  <si>
    <t>06 3 00 42000</t>
  </si>
  <si>
    <t>Дошкольные образовательные организации. Подпрограмма "Развитие инфраструктуры дошкольных образовательных учреждений"</t>
  </si>
  <si>
    <t xml:space="preserve"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</t>
  </si>
  <si>
    <t>17 0 00 S004Д</t>
  </si>
  <si>
    <t>99 0 00 S9600</t>
  </si>
  <si>
    <t xml:space="preserve">Реализация мероприятий по укреплению национального согласия и профилактика экстремистских проявлений на территории Сосновского муниципального района 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</si>
  <si>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</si>
  <si>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</si>
  <si>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</si>
  <si>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</si>
  <si>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Реализация переданных государственных полномочий в области охраны труда</t>
  </si>
  <si>
    <t>19 0 00 67040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</si>
  <si>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</si>
  <si>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15 0 00 61080</t>
  </si>
  <si>
    <t>Строительство и реконструкция автомобильных дорог общего пользования местного значения</t>
  </si>
  <si>
    <t>Капитальный ремонт, ремонт и содержание автомобильных дорог общего пользования местного значения</t>
  </si>
  <si>
    <t>Обеспечение мероприятий по переселению граждан из аварийного жилищного фонда за счет средств областного бюджета</t>
  </si>
  <si>
    <t>Региональный проект «Обеспечение устойчивого сокращения непригодного для проживания жилищного фонда»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</si>
  <si>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</si>
  <si>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</si>
  <si>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</si>
  <si>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</si>
  <si>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социальному обслуживанию граждан</t>
  </si>
  <si>
    <t>Пособие на ребенка в соответствии с Законом Челябинской области "О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</si>
  <si>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</si>
  <si>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</si>
  <si>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</si>
  <si>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</si>
  <si>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</si>
  <si>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</si>
  <si>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</si>
  <si>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Организация работы органов управления социальной защиты населения муниципальных образований</t>
  </si>
  <si>
    <t>Организация и осуществление деятельности по опеке и попечительству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</si>
  <si>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</si>
  <si>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по расчету и предоставлению за счет средств областного бюджета дотаций бюджетам сельских поселений</t>
  </si>
  <si>
    <t>04 0 F2 Д5550</t>
  </si>
  <si>
    <t>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</si>
  <si>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</si>
  <si>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 Обеспечение доступного общего и дополнительного образования"</t>
  </si>
  <si>
    <t>Учреждения социального обслуживания населения. Другие мероприятия в рамках подпрограммы "Дети- инвалиды"</t>
  </si>
  <si>
    <t>Учреждения социального обслуживания населения. Другие мероприятия в рамках подпрограммы " Дети-сироты"</t>
  </si>
  <si>
    <t>Региональный проект «Социальная активность»</t>
  </si>
  <si>
    <t>Подготовка документов территориального планирования, градостроительного зонирования и документации при планировке территорий за счет средств местного бюджета</t>
  </si>
  <si>
    <t>30 0 00 00000</t>
  </si>
  <si>
    <t>Муниципальная программа  "Энергосбережение и повышение энергетической эффективности Сосновского муниципального района Челябинской области на 2021- 2025 годы"</t>
  </si>
  <si>
    <t>30 0 00 S7010</t>
  </si>
  <si>
    <t>Предоставление молодым семьям - участникам подпрограммы социальных выплат на приобретение (строительство) жилья</t>
  </si>
  <si>
    <t>05 5 00 53035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</si>
  <si>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</si>
  <si>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07 6 00 53035</t>
  </si>
  <si>
    <t>17 0 00 S004М</t>
  </si>
  <si>
    <t>Оплата услуг специалистов по организации физкультурно-оздоровительной и спортивно-массовой работы с населением, занятым в экономике</t>
  </si>
  <si>
    <t>05 8 00 L3040</t>
  </si>
  <si>
    <t>Учреждения культуры. Подпрограмма "Формирование доступной среды для инвалидов и маломобильных групп населения"</t>
  </si>
  <si>
    <t>Общеобразовательные организации. Подпрограмма "Формирование здоровьесберегающих и безопасных условий организации образовательного процесса"</t>
  </si>
  <si>
    <t>633</t>
  </si>
  <si>
    <t>Субсидии (гранты в форме субсидий), не подлежащие казначейскому сопровождению</t>
  </si>
  <si>
    <t>08 1 00 14050</t>
  </si>
  <si>
    <t>17 0 00 71040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</si>
  <si>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</si>
  <si>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>831</t>
  </si>
  <si>
    <t>Исполнение судебных актов Российской Федерации и мировых соглашений по возмещению причиненного вреда</t>
  </si>
  <si>
    <t>01 5 А2 5519Б</t>
  </si>
  <si>
    <t>Региональный проект «Творческие люди»</t>
  </si>
  <si>
    <t>01 5 А2 00000</t>
  </si>
  <si>
    <t>322</t>
  </si>
  <si>
    <t>Субсидии гражданам на приобретение жилья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</si>
  <si>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</si>
  <si>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</si>
  <si>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13 0 00 18040</t>
  </si>
  <si>
    <t>Строительство и реконструкция автомобильных дорог общего пользования местного значения за счет местного бюджета</t>
  </si>
  <si>
    <t>13 0 00 18050</t>
  </si>
  <si>
    <t>Капитальный ремонт, ремонт и содержание автомобильных дорог общего пользования местного значения за счет местного бюджета</t>
  </si>
  <si>
    <t>Иные пенсии, социальные доплаты к пенсиям</t>
  </si>
  <si>
    <t>312</t>
  </si>
  <si>
    <t>Региональный проект "Финансовая поддержка семей при рождении детей"</t>
  </si>
  <si>
    <t>07 1 00 42000</t>
  </si>
  <si>
    <t>Дошкольные образовательные организации. Подпрограмма "Одаренные дети"</t>
  </si>
  <si>
    <t>25 0 00 S8290</t>
  </si>
  <si>
    <t>Реализация муниципальных программ (подпрограмм) поддержки социально ориентированных некоммерческих организаций</t>
  </si>
  <si>
    <t>30 0 00 17010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</si>
  <si>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за счет средств местного бюджета</t>
  </si>
  <si>
    <t>01 6 00 44000</t>
  </si>
  <si>
    <t>Учреждения культуры. Подпрограмма "Развитие фестивального движения в Сосновском муниципальном районе"</t>
  </si>
  <si>
    <t>26 0 00 13030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</si>
  <si>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местного бюджета</t>
  </si>
  <si>
    <t>(руб.)</t>
  </si>
  <si>
    <t>07 4 00 42000</t>
  </si>
  <si>
    <t>07 4 00 42100</t>
  </si>
  <si>
    <t>Дошкольные образовательные организации. Подпрограмма "Подарим Новый год детям"</t>
  </si>
  <si>
    <t>Общеобразовательные организации. Подпрограмма "Подарим Новый год детям"</t>
  </si>
  <si>
    <t>15 0 00 41600</t>
  </si>
  <si>
    <t>22 0 00 83120</t>
  </si>
  <si>
    <t>Создание и содержание мест (площадок) накопления твердых коммунальных отходов за счет средств местного бюджета</t>
  </si>
  <si>
    <t xml:space="preserve">Реализация переданных полномочий муниципального района на обеспечение первичных  мер  пожарной  безопасности
</t>
  </si>
  <si>
    <t>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</si>
  <si>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</si>
  <si>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Строительство и реконструкция зданий для размещения учреждений культуры и учреждений дополнительного образования в сфере культуры и искусства, находящихся в муниципальной собственности</t>
  </si>
  <si>
    <t>01 5 00 S8130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</si>
  <si>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</si>
  <si>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01 5 00 L4670</t>
  </si>
  <si>
    <t>Музей. Подпрограмма "Развитие музейного дела в Сосновском муниципальном районе"</t>
  </si>
  <si>
    <t>Музей. Подпрограмма "Укрепление материально-технической базы и обеспечение пожарной безопасности учреждений культуры Сосновского района "</t>
  </si>
  <si>
    <t>03 1 00 28580</t>
  </si>
  <si>
    <t>05 8 00 42130</t>
  </si>
  <si>
    <t>07 8 00 S9010</t>
  </si>
  <si>
    <t>07 8 00 S9030</t>
  </si>
  <si>
    <t>08 1 00 S4060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</si>
  <si>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</si>
  <si>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03 3 00 08080</t>
  </si>
  <si>
    <t>Приобретение технических средств реабилитации для пунктов проката в муниципальных учреждениях социальной защиты населения</t>
  </si>
  <si>
    <t>Организация профильных смен для детей, состоящих на профилактическом учете</t>
  </si>
  <si>
    <t>Обеспечение образовательных организаций 1,2 категории квалифицированной охраной</t>
  </si>
  <si>
    <t xml:space="preserve">Муниципальная программа "Создание и содержание мест (площадок) накопления твердых коммунальных отходов на территории Сосновского муниципального района"  </t>
  </si>
  <si>
    <t xml:space="preserve">Муниципальная программа "Рекультивация земельных участков, нарушенных размещением ТКО, и ликвидация объектов накопленного экологического вреда на территории Сосновского муниципального района" </t>
  </si>
  <si>
    <t xml:space="preserve">Обеспечение питанием учащихся, охваченных подвозом и находящихся в общеобразовательных организациях более шести часов </t>
  </si>
  <si>
    <t xml:space="preserve">Муниципальная программа "Развитие сельского хозяйства в Сосновском муниципальном районе Челябинской области"
</t>
  </si>
  <si>
    <t>17 0 00 71043</t>
  </si>
  <si>
    <t>Строительство, ремонт, реконструкция и оснащение спортивных объектов в местах массового отдыха населения</t>
  </si>
  <si>
    <t>Капитальные вложения в объекты физической культуры и спорта за счет средств местного бюджета</t>
  </si>
  <si>
    <t>25 0 00 13540</t>
  </si>
  <si>
    <t>Субсидии некоммерческим организациям, осуществляющим поддержку ветеранов (пенсионеров) войны, труда, Вооруженных Сил и правоохранительных органов</t>
  </si>
  <si>
    <t>Субсидии из местного бюджета социально ориентированных некоммерческих организаций на финансовое обеспечение затрат на осуществление деятельности по реализации социально значимых проектов</t>
  </si>
  <si>
    <t>Резервные фонды исполнительных органов местного самоуправления</t>
  </si>
  <si>
    <t>Премии, стипендии и иные поощрения в Сосновском муниципальном районе</t>
  </si>
  <si>
    <t>Финансовая поддержка субъектов малого и среднего предпринимательства</t>
  </si>
  <si>
    <t>Реализация переданных полномочий муниципального района на организацию в границах поселения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</si>
  <si>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Муниципальная программа "Сохранение и развитие культуры Сосновского муниципального района"</t>
  </si>
  <si>
    <t>Реализация полномочий Российской Федерации на оплату жилищно-коммунальных услуг отдельным категориям граждан</t>
  </si>
  <si>
    <t>Общеобразовательные организации. Подпрограмма "Одаренные дети"</t>
  </si>
  <si>
    <t>05 1 00 42100</t>
  </si>
  <si>
    <t>Общеобразовательные организации. Подпрограмма " Поддержка и развитие профессионального мастерства педагогических работников"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</si>
  <si>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</si>
  <si>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07 6 00 28130</t>
  </si>
  <si>
    <t>Муниципальная программа "Переселение в 2021-2023 годах граждан из аварийного жилищного фонда в Сосновском муниципальном районе Челябинской области"</t>
  </si>
  <si>
    <t>26 0 G1 S3200</t>
  </si>
  <si>
    <t>Ликвидация несанкционированных свалок отходов</t>
  </si>
  <si>
    <t>17 0 00 46100</t>
  </si>
  <si>
    <t>Организации в сфере физической культуры, спорта</t>
  </si>
  <si>
    <t>17 0 00 S004К</t>
  </si>
  <si>
    <t>Выплата заработной платы тренерам, дополнительно привлеченным к работе в сельской местности и малых городах Челябинской области с населением до 50 тысяч человек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</si>
  <si>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</si>
  <si>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>18 0 F3 67484</t>
  </si>
  <si>
    <t>18 0 F3 6748S</t>
  </si>
  <si>
    <t>Обеспечение мероприятий по переселению граждан из аварийного жилищного фонда за счет средств местного бюджета</t>
  </si>
  <si>
    <t>03 1 00 28670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</si>
  <si>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</si>
  <si>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14 0 00 11200</t>
  </si>
  <si>
    <t>01 2 00 L5191</t>
  </si>
  <si>
    <t>2023 год</t>
  </si>
  <si>
    <t>2024 год</t>
  </si>
  <si>
    <t>2025 год</t>
  </si>
  <si>
    <t>01 5 00 S8100</t>
  </si>
  <si>
    <t>Укрепление материально-технической базы и оснащение оборудованием детских школ искусств</t>
  </si>
  <si>
    <t>01 5 00 S8110</t>
  </si>
  <si>
    <t>Проведение ремонтных работ, противопо-жарных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</si>
  <si>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01 5 А1 00000</t>
  </si>
  <si>
    <t>01 5 А1 55131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</si>
  <si>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реконструкция и капитальный ремонт зданий)</t>
  </si>
  <si>
    <t>03 1 00 28400</t>
  </si>
  <si>
    <t>Адресная субсидия гражданам в связи с ростом платы за коммунальные услуги</t>
  </si>
  <si>
    <t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</t>
  </si>
  <si>
    <t>05 2 Е1 55202</t>
  </si>
  <si>
    <t>Создание новых мест в общеобразовательных организациях, расположенных на территории Челябинской области</t>
  </si>
  <si>
    <t>05 2 Е2 00000</t>
  </si>
  <si>
    <t>05 2 Е2 54910</t>
  </si>
  <si>
    <t>Региональный проект «Успех каждого ребенка»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</si>
  <si>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</si>
  <si>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05 2 E2 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</si>
  <si>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</si>
  <si>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06 3 Р2 04110</t>
  </si>
  <si>
    <t>06 3 Р2 52321</t>
  </si>
  <si>
    <t>Выкуп зданий для размещения общеобразовательных организаций</t>
  </si>
  <si>
    <t>Приобретение зданий и помещений для размещения дошкольных образовательных организаций в целях создания дополнительных мест для детей в возрасте от 1,5 до 3 лет</t>
  </si>
  <si>
    <t>Выкуп зданий для размещения дошкольных образовательных организаций</t>
  </si>
  <si>
    <t>06 3 Р2 00000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</si>
  <si>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</si>
  <si>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06 3 00 42010</t>
  </si>
  <si>
    <t>06 3 00 S4040</t>
  </si>
  <si>
    <t>06 3 00 S4080</t>
  </si>
  <si>
    <t>Другие мероприятия в рамках подпрограммы "Развитие инфраструктуры дошкольных образовательных учреждений"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</si>
  <si>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</si>
  <si>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>Проведение капитального ремонта зданий и сооружений муниципальных организаций дошкольного образования</t>
  </si>
  <si>
    <t>05 2 00 S1030</t>
  </si>
  <si>
    <t>10 0 00 11800</t>
  </si>
  <si>
    <t>10 0 00 11900</t>
  </si>
  <si>
    <t>10 0 00 46030</t>
  </si>
  <si>
    <t>10 0 00 62900</t>
  </si>
  <si>
    <t>10 0 00 62910</t>
  </si>
  <si>
    <t>10 0 00 29350</t>
  </si>
  <si>
    <t>10 0 00 S6210</t>
  </si>
  <si>
    <t>Мероприятия по организации официальных пляжей в традиционно популярных местах неорганизованного отдыха людей вблизи водоемов</t>
  </si>
  <si>
    <t>13 0 00 11200</t>
  </si>
  <si>
    <t>17 0 00 S0041</t>
  </si>
  <si>
    <t>Организация и проведение летних сельских спортивных игр «Золотой колос» и зимней сельской спартакиады «Уральская метелица» с целью популяризации здорового образа жизни</t>
  </si>
  <si>
    <t>17 0 00 S0044</t>
  </si>
  <si>
    <t>Приобретение спортивного инвентаря и оборудования для физкультурно-спортивных организаций</t>
  </si>
  <si>
    <t>17 0 00 S0080</t>
  </si>
  <si>
    <t>Оплата услуг специалистов по организации «плавательного всеобуча»</t>
  </si>
  <si>
    <t>28 0 00 00000</t>
  </si>
  <si>
    <t>28 0 00 L5765</t>
  </si>
  <si>
    <t>Муниципальная программа "Комплексное развитие сельских территорий в Сосновском районе Челябинской области"</t>
  </si>
  <si>
    <t>Реализация проектов комплексного развития сельских территорий (сельских агломераций)</t>
  </si>
  <si>
    <t>28 0 00 L5766</t>
  </si>
  <si>
    <t>Реализация мероприятий по благоустройству сельских территорий</t>
  </si>
  <si>
    <t>99 0 00 51180</t>
  </si>
  <si>
    <t>99 0 00 10220</t>
  </si>
  <si>
    <t xml:space="preserve">Распределение бюджетных ассигнований по целевым статьям (муниципальным программам Сосновского района и непрограммным направлениям деятельности), группам и подгруппам видов расходов, разделам и подразделам классификации расходов бюджетов бюджетной системы Российской Федерации  на 2023 год и на плановый период 2024 и 2025 годов                                                               </t>
  </si>
  <si>
    <t>Муниципальная программа "Защита населения и территории Сосновского муниципального района от чрезвычайных ситуаций, обеспечения пожарной безопасности и безопасности людей на водных объектах, развитие единой дежурно-диспетчерской службы" на 2023-2025 годы</t>
  </si>
  <si>
    <t xml:space="preserve">                                                                                                                         Приложение № 2                 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на 2023 год и на плановый период 2024 и 2025 годов                                                                                                                                          от  "   "  ________  2022 г. №                                                                                               </t>
  </si>
  <si>
    <t xml:space="preserve">Муниципальная программа "Молодежная политика Сосновского района" </t>
  </si>
  <si>
    <t>Муниципальная районная программа  "Развитие физической культуры и спорта в Сосновском муниципальном районе"</t>
  </si>
  <si>
    <t xml:space="preserve">Муниципальная программа Сосновского муниципального района "Развитие социальной защиты населения в Сосновском муниципальном районе" </t>
  </si>
  <si>
    <t>Муниципальная программа "Формирование современной городской среды" на 2018-2024 годы в Сосновском муниципальном районе</t>
  </si>
  <si>
    <t xml:space="preserve">Муниципальная районная комплексная социальная программа Сосновского муниципального района  "Крепкая семья" </t>
  </si>
  <si>
    <t>Муниципальная программа "Поддержка садоводческих некоммерческих товариществ, расположенных на территории Сосновского муниципального района в 2023-2025 годах"</t>
  </si>
  <si>
    <t>Муниципальная программа "Поддержка социально ориентированных некоммерческих организаций и гражданских инициатив Сосновского муниципального района" на 2020-2023 годы"</t>
  </si>
  <si>
    <t>Муниципальная  программа "Развитие информационного общества в Сосновском муниципальном районе на 2020-2030"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</si>
</sst>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_-* #,##0.000_р_._-;\-* #,##0.000_р_._-;_-* &quot;-&quot;??_р_._-;_-@_-"/>
    <numFmt numFmtId="182" formatCode="_-* #,##0.0_р_._-;\-* #,##0.0_р_._-;_-* &quot;-&quot;??_р_._-;_-@_-"/>
    <numFmt numFmtId="183" formatCode="?"/>
    <numFmt numFmtId="184" formatCode="#,##0.00\ &quot;₽&quot;"/>
    <numFmt numFmtId="185" formatCode="#,##0.00_ ;\-#,##0.0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[$-FC19]d\ mmmm\ yyyy\ &quot;г.&quot;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  <font>
      <sz val="10"/>
      <color theme="1"/>
      <name val="Arial Cyr"/>
      <family val="0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9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vertical="center"/>
    </xf>
    <xf numFmtId="0" fontId="50" fillId="0" borderId="10" xfId="0" applyFont="1" applyFill="1" applyBorder="1" applyAlignment="1">
      <alignment horizontal="left" vertical="center" wrapText="1"/>
    </xf>
    <xf numFmtId="4" fontId="50" fillId="0" borderId="10" xfId="0" applyNumberFormat="1" applyFont="1" applyFill="1" applyBorder="1" applyAlignment="1" applyProtection="1">
      <alignment horizontal="right" vertical="top" wrapText="1"/>
      <protection/>
    </xf>
    <xf numFmtId="4" fontId="50" fillId="0" borderId="10" xfId="0" applyNumberFormat="1" applyFont="1" applyFill="1" applyBorder="1" applyAlignment="1">
      <alignment horizontal="right" vertical="top" wrapText="1"/>
    </xf>
    <xf numFmtId="0" fontId="51" fillId="0" borderId="0" xfId="0" applyFont="1" applyFill="1" applyAlignment="1">
      <alignment/>
    </xf>
    <xf numFmtId="0" fontId="50" fillId="0" borderId="11" xfId="0" applyFont="1" applyFill="1" applyBorder="1" applyAlignment="1">
      <alignment vertical="center" wrapText="1"/>
    </xf>
    <xf numFmtId="4" fontId="50" fillId="0" borderId="11" xfId="0" applyNumberFormat="1" applyFont="1" applyFill="1" applyBorder="1" applyAlignment="1">
      <alignment vertical="center" wrapText="1"/>
    </xf>
    <xf numFmtId="182" fontId="51" fillId="0" borderId="0" xfId="62" applyNumberFormat="1" applyFont="1" applyFill="1" applyAlignment="1">
      <alignment horizontal="left" vertical="center"/>
    </xf>
    <xf numFmtId="182" fontId="49" fillId="0" borderId="0" xfId="62" applyNumberFormat="1" applyFont="1" applyFill="1" applyAlignment="1">
      <alignment horizontal="right" vertical="center"/>
    </xf>
    <xf numFmtId="0" fontId="50" fillId="0" borderId="10" xfId="0" applyFont="1" applyFill="1" applyBorder="1" applyAlignment="1">
      <alignment horizontal="center" vertical="center" textRotation="90" wrapText="1"/>
    </xf>
    <xf numFmtId="0" fontId="50" fillId="0" borderId="10" xfId="0" applyFont="1" applyFill="1" applyBorder="1" applyAlignment="1">
      <alignment horizontal="center" vertical="center" textRotation="90"/>
    </xf>
    <xf numFmtId="0" fontId="50" fillId="0" borderId="10" xfId="0" applyFont="1" applyFill="1" applyBorder="1" applyAlignment="1">
      <alignment vertical="center"/>
    </xf>
    <xf numFmtId="49" fontId="50" fillId="0" borderId="10" xfId="0" applyNumberFormat="1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right" vertical="top"/>
    </xf>
    <xf numFmtId="0" fontId="50" fillId="0" borderId="10" xfId="0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/>
    </xf>
    <xf numFmtId="49" fontId="50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 applyProtection="1">
      <alignment horizontal="left" vertical="top" wrapText="1"/>
      <protection/>
    </xf>
    <xf numFmtId="0" fontId="50" fillId="0" borderId="10" xfId="0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 applyProtection="1">
      <alignment horizontal="left" vertical="center" wrapText="1"/>
      <protection/>
    </xf>
    <xf numFmtId="0" fontId="49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49" fontId="50" fillId="0" borderId="10" xfId="0" applyNumberFormat="1" applyFont="1" applyFill="1" applyBorder="1" applyAlignment="1" applyProtection="1">
      <alignment horizontal="center" vertical="top" wrapText="1"/>
      <protection locked="0"/>
    </xf>
    <xf numFmtId="4" fontId="50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49" fontId="50" fillId="0" borderId="10" xfId="0" applyNumberFormat="1" applyFont="1" applyFill="1" applyBorder="1" applyAlignment="1" applyProtection="1">
      <alignment horizontal="center" vertical="top" wrapText="1"/>
      <protection/>
    </xf>
    <xf numFmtId="4" fontId="49" fillId="0" borderId="10" xfId="0" applyNumberFormat="1" applyFont="1" applyFill="1" applyBorder="1" applyAlignment="1" applyProtection="1">
      <alignment horizontal="right" vertical="top" wrapText="1"/>
      <protection/>
    </xf>
    <xf numFmtId="49" fontId="49" fillId="0" borderId="10" xfId="0" applyNumberFormat="1" applyFont="1" applyFill="1" applyBorder="1" applyAlignment="1" applyProtection="1">
      <alignment vertical="center" wrapText="1"/>
      <protection/>
    </xf>
    <xf numFmtId="183" fontId="50" fillId="0" borderId="10" xfId="0" applyNumberFormat="1" applyFont="1" applyFill="1" applyBorder="1" applyAlignment="1" applyProtection="1">
      <alignment horizontal="left" vertical="top" wrapText="1"/>
      <protection/>
    </xf>
    <xf numFmtId="0" fontId="50" fillId="0" borderId="10" xfId="0" applyFont="1" applyFill="1" applyBorder="1" applyAlignment="1">
      <alignment wrapText="1"/>
    </xf>
    <xf numFmtId="0" fontId="50" fillId="0" borderId="10" xfId="53" applyFont="1" applyFill="1" applyBorder="1" applyAlignment="1">
      <alignment horizontal="left" vertical="center" wrapText="1"/>
      <protection/>
    </xf>
    <xf numFmtId="49" fontId="49" fillId="0" borderId="10" xfId="0" applyNumberFormat="1" applyFont="1" applyFill="1" applyBorder="1" applyAlignment="1" applyProtection="1">
      <alignment horizontal="left" vertical="top" wrapText="1"/>
      <protection/>
    </xf>
    <xf numFmtId="0" fontId="50" fillId="0" borderId="10" xfId="0" applyFont="1" applyFill="1" applyBorder="1" applyAlignment="1">
      <alignment horizontal="center" vertical="top"/>
    </xf>
    <xf numFmtId="49" fontId="49" fillId="0" borderId="10" xfId="0" applyNumberFormat="1" applyFont="1" applyFill="1" applyBorder="1" applyAlignment="1">
      <alignment horizontal="center" vertical="top"/>
    </xf>
    <xf numFmtId="2" fontId="50" fillId="0" borderId="10" xfId="0" applyNumberFormat="1" applyFont="1" applyFill="1" applyBorder="1" applyAlignment="1">
      <alignment horizontal="left" vertical="top" wrapText="1"/>
    </xf>
    <xf numFmtId="0" fontId="50" fillId="0" borderId="10" xfId="0" applyNumberFormat="1" applyFont="1" applyFill="1" applyBorder="1" applyAlignment="1">
      <alignment horizontal="left" vertical="top" wrapText="1"/>
    </xf>
    <xf numFmtId="49" fontId="50" fillId="0" borderId="10" xfId="0" applyNumberFormat="1" applyFont="1" applyFill="1" applyBorder="1" applyAlignment="1" applyProtection="1">
      <alignment vertical="center" wrapText="1"/>
      <protection/>
    </xf>
    <xf numFmtId="0" fontId="50" fillId="0" borderId="10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 applyProtection="1">
      <alignment vertical="top" wrapText="1"/>
      <protection/>
    </xf>
    <xf numFmtId="2" fontId="50" fillId="0" borderId="10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vertical="center" wrapText="1"/>
    </xf>
    <xf numFmtId="2" fontId="50" fillId="0" borderId="10" xfId="0" applyNumberFormat="1" applyFont="1" applyFill="1" applyBorder="1" applyAlignment="1" applyProtection="1">
      <alignment horizontal="left" vertical="top" wrapText="1"/>
      <protection/>
    </xf>
    <xf numFmtId="0" fontId="51" fillId="0" borderId="10" xfId="0" applyFont="1" applyFill="1" applyBorder="1" applyAlignment="1">
      <alignment vertical="top"/>
    </xf>
    <xf numFmtId="49" fontId="5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10" xfId="53" applyFont="1" applyFill="1" applyBorder="1" applyAlignment="1">
      <alignment horizontal="left" vertical="top" wrapText="1"/>
      <protection/>
    </xf>
    <xf numFmtId="0" fontId="50" fillId="0" borderId="10" xfId="53" applyFont="1" applyFill="1" applyBorder="1" applyAlignment="1">
      <alignment vertical="top" wrapText="1"/>
      <protection/>
    </xf>
    <xf numFmtId="2" fontId="49" fillId="0" borderId="10" xfId="0" applyNumberFormat="1" applyFont="1" applyFill="1" applyBorder="1" applyAlignment="1" applyProtection="1">
      <alignment horizontal="left" vertical="center" wrapText="1"/>
      <protection/>
    </xf>
    <xf numFmtId="49" fontId="50" fillId="0" borderId="10" xfId="0" applyNumberFormat="1" applyFont="1" applyFill="1" applyBorder="1" applyAlignment="1" applyProtection="1">
      <alignment horizontal="left" vertical="center" wrapText="1"/>
      <protection/>
    </xf>
    <xf numFmtId="0" fontId="50" fillId="0" borderId="10" xfId="0" applyFont="1" applyFill="1" applyBorder="1" applyAlignment="1">
      <alignment vertical="top"/>
    </xf>
    <xf numFmtId="183" fontId="49" fillId="0" borderId="10" xfId="0" applyNumberFormat="1" applyFont="1" applyFill="1" applyBorder="1" applyAlignment="1" applyProtection="1">
      <alignment horizontal="left" vertical="center" wrapText="1"/>
      <protection/>
    </xf>
    <xf numFmtId="2" fontId="50" fillId="0" borderId="10" xfId="0" applyNumberFormat="1" applyFont="1" applyFill="1" applyBorder="1" applyAlignment="1" applyProtection="1">
      <alignment horizontal="left" vertical="top" wrapText="1"/>
      <protection locked="0"/>
    </xf>
    <xf numFmtId="2" fontId="5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10" xfId="0" applyFont="1" applyFill="1" applyBorder="1" applyAlignment="1">
      <alignment horizontal="left" wrapText="1"/>
    </xf>
    <xf numFmtId="0" fontId="51" fillId="0" borderId="0" xfId="0" applyFont="1" applyFill="1" applyAlignment="1">
      <alignment horizontal="center" vertical="center"/>
    </xf>
    <xf numFmtId="0" fontId="52" fillId="0" borderId="0" xfId="0" applyNumberFormat="1" applyFont="1" applyFill="1" applyBorder="1" applyAlignment="1">
      <alignment horizontal="right" vertical="top" wrapText="1"/>
    </xf>
    <xf numFmtId="0" fontId="50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right" vertical="top" wrapText="1"/>
    </xf>
    <xf numFmtId="0" fontId="53" fillId="0" borderId="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7"/>
  <sheetViews>
    <sheetView tabSelected="1" zoomScale="110" zoomScaleNormal="110" zoomScaleSheetLayoutView="75" workbookViewId="0" topLeftCell="A71">
      <selection activeCell="A90" sqref="A90"/>
    </sheetView>
  </sheetViews>
  <sheetFormatPr defaultColWidth="9.00390625" defaultRowHeight="12.75"/>
  <cols>
    <col min="1" max="1" width="66.125" style="11" customWidth="1"/>
    <col min="2" max="2" width="12.875" style="11" customWidth="1"/>
    <col min="3" max="3" width="4.625" style="62" customWidth="1"/>
    <col min="4" max="5" width="3.75390625" style="11" customWidth="1"/>
    <col min="6" max="6" width="15.25390625" style="11" customWidth="1"/>
    <col min="7" max="7" width="15.375" style="14" customWidth="1"/>
    <col min="8" max="8" width="17.00390625" style="11" customWidth="1"/>
    <col min="9" max="16384" width="9.125" style="2" customWidth="1"/>
  </cols>
  <sheetData>
    <row r="1" spans="2:8" ht="12.75">
      <c r="B1" s="66" t="s">
        <v>602</v>
      </c>
      <c r="C1" s="66"/>
      <c r="D1" s="66"/>
      <c r="E1" s="66"/>
      <c r="F1" s="66"/>
      <c r="G1" s="66"/>
      <c r="H1" s="66"/>
    </row>
    <row r="2" spans="2:8" ht="12.75">
      <c r="B2" s="66"/>
      <c r="C2" s="66"/>
      <c r="D2" s="66"/>
      <c r="E2" s="66"/>
      <c r="F2" s="66"/>
      <c r="G2" s="66"/>
      <c r="H2" s="66"/>
    </row>
    <row r="3" spans="2:8" ht="12.75">
      <c r="B3" s="66"/>
      <c r="C3" s="66"/>
      <c r="D3" s="66"/>
      <c r="E3" s="66"/>
      <c r="F3" s="66"/>
      <c r="G3" s="66"/>
      <c r="H3" s="66"/>
    </row>
    <row r="4" spans="2:8" ht="12.75">
      <c r="B4" s="66"/>
      <c r="C4" s="66"/>
      <c r="D4" s="66"/>
      <c r="E4" s="66"/>
      <c r="F4" s="66"/>
      <c r="G4" s="66"/>
      <c r="H4" s="66"/>
    </row>
    <row r="5" spans="2:8" ht="12.75">
      <c r="B5" s="66"/>
      <c r="C5" s="66"/>
      <c r="D5" s="66"/>
      <c r="E5" s="66"/>
      <c r="F5" s="66"/>
      <c r="G5" s="66"/>
      <c r="H5" s="66"/>
    </row>
    <row r="6" spans="2:8" ht="3.75" customHeight="1">
      <c r="B6" s="66"/>
      <c r="C6" s="66"/>
      <c r="D6" s="66"/>
      <c r="E6" s="66"/>
      <c r="F6" s="66"/>
      <c r="G6" s="66"/>
      <c r="H6" s="66"/>
    </row>
    <row r="7" spans="2:8" ht="12.75" hidden="1">
      <c r="B7" s="63"/>
      <c r="C7" s="63"/>
      <c r="D7" s="63"/>
      <c r="E7" s="63"/>
      <c r="F7" s="63"/>
      <c r="G7" s="63"/>
      <c r="H7" s="63"/>
    </row>
    <row r="8" spans="1:8" ht="61.5" customHeight="1">
      <c r="A8" s="65" t="s">
        <v>600</v>
      </c>
      <c r="B8" s="65"/>
      <c r="C8" s="65"/>
      <c r="D8" s="65"/>
      <c r="E8" s="65"/>
      <c r="F8" s="65"/>
      <c r="G8" s="65"/>
      <c r="H8" s="65"/>
    </row>
    <row r="9" spans="1:7" ht="14.25">
      <c r="A9" s="67"/>
      <c r="B9" s="67"/>
      <c r="C9" s="67"/>
      <c r="D9" s="67"/>
      <c r="E9" s="67"/>
      <c r="F9" s="67"/>
      <c r="G9" s="67"/>
    </row>
    <row r="10" spans="1:8" ht="12.75">
      <c r="A10" s="12"/>
      <c r="B10" s="12"/>
      <c r="C10" s="12"/>
      <c r="D10" s="12"/>
      <c r="E10" s="12"/>
      <c r="F10" s="13"/>
      <c r="H10" s="15" t="s">
        <v>479</v>
      </c>
    </row>
    <row r="11" spans="1:8" ht="12.75">
      <c r="A11" s="69" t="s">
        <v>280</v>
      </c>
      <c r="B11" s="69" t="s">
        <v>281</v>
      </c>
      <c r="C11" s="69"/>
      <c r="D11" s="69"/>
      <c r="E11" s="69"/>
      <c r="F11" s="68" t="s">
        <v>542</v>
      </c>
      <c r="G11" s="68" t="s">
        <v>543</v>
      </c>
      <c r="H11" s="68" t="s">
        <v>544</v>
      </c>
    </row>
    <row r="12" spans="1:8" ht="93" customHeight="1">
      <c r="A12" s="69"/>
      <c r="B12" s="64" t="s">
        <v>284</v>
      </c>
      <c r="C12" s="16" t="s">
        <v>225</v>
      </c>
      <c r="D12" s="17" t="s">
        <v>283</v>
      </c>
      <c r="E12" s="16" t="s">
        <v>308</v>
      </c>
      <c r="F12" s="68"/>
      <c r="G12" s="68"/>
      <c r="H12" s="68"/>
    </row>
    <row r="13" spans="1:8" ht="12.75">
      <c r="A13" s="64">
        <v>1</v>
      </c>
      <c r="B13" s="64">
        <v>2</v>
      </c>
      <c r="C13" s="64">
        <v>3</v>
      </c>
      <c r="D13" s="64">
        <v>4</v>
      </c>
      <c r="E13" s="64">
        <v>5</v>
      </c>
      <c r="F13" s="64">
        <v>6</v>
      </c>
      <c r="G13" s="64">
        <v>7</v>
      </c>
      <c r="H13" s="64">
        <v>8</v>
      </c>
    </row>
    <row r="14" spans="1:8" ht="12.75">
      <c r="A14" s="18" t="s">
        <v>282</v>
      </c>
      <c r="B14" s="64"/>
      <c r="C14" s="19"/>
      <c r="D14" s="19"/>
      <c r="E14" s="19"/>
      <c r="F14" s="20">
        <f>F15+F85+F88+F184+F190+F297+F345+F395+F409+F419+F437+F440+F443+F454+F460+F470+F467+F496+F502+F509+F514+F517+F520+F523+F530+F536+F543+F553+F548</f>
        <v>6300019400</v>
      </c>
      <c r="G14" s="20">
        <f>G15+G85+G88+G184+G190+G297+G345+G395+G409+G419+G437+G440+G443+G454+G460+G470+G467+G496+G502+G509+G514+G517+G520+G523+G530+G536+G543+G553+G548</f>
        <v>3060026630</v>
      </c>
      <c r="H14" s="20">
        <f>H15+H85+H88+H184+H190+H297+H345+H395+H409+H419+H437+H440+H443+H454+H460+H470+H467+H496+H502+H509+H514+H517+H520+H523+H530+H536+H543+H553+H548</f>
        <v>3069963030</v>
      </c>
    </row>
    <row r="15" spans="1:8" ht="22.5">
      <c r="A15" s="4" t="s">
        <v>520</v>
      </c>
      <c r="B15" s="21" t="s">
        <v>170</v>
      </c>
      <c r="C15" s="22"/>
      <c r="D15" s="22"/>
      <c r="E15" s="22"/>
      <c r="F15" s="20">
        <f>F16+F21+F34+F40+F43+F66+F71</f>
        <v>291071470.19</v>
      </c>
      <c r="G15" s="20">
        <f>G16+G21+G34+G40+G43+G66+G71</f>
        <v>232917099.48000002</v>
      </c>
      <c r="H15" s="20">
        <f>H16+H21+H34+H40+H43+H66+H71</f>
        <v>228079970.54999998</v>
      </c>
    </row>
    <row r="16" spans="1:8" ht="22.5">
      <c r="A16" s="8" t="s">
        <v>233</v>
      </c>
      <c r="B16" s="21" t="s">
        <v>171</v>
      </c>
      <c r="C16" s="22"/>
      <c r="D16" s="22"/>
      <c r="E16" s="22"/>
      <c r="F16" s="20">
        <f>F17+F19</f>
        <v>90142492.39</v>
      </c>
      <c r="G16" s="20">
        <f>G17+G19</f>
        <v>93035099.23</v>
      </c>
      <c r="H16" s="20">
        <f>H17+H19</f>
        <v>96756503.2</v>
      </c>
    </row>
    <row r="17" spans="1:8" ht="22.5">
      <c r="A17" s="4" t="s">
        <v>338</v>
      </c>
      <c r="B17" s="23" t="s">
        <v>42</v>
      </c>
      <c r="C17" s="22"/>
      <c r="D17" s="22"/>
      <c r="E17" s="22"/>
      <c r="F17" s="20">
        <f>F18</f>
        <v>87842492.39</v>
      </c>
      <c r="G17" s="20">
        <f>G18</f>
        <v>90643099.23</v>
      </c>
      <c r="H17" s="20">
        <f>H18</f>
        <v>94268823.2</v>
      </c>
    </row>
    <row r="18" spans="1:8" ht="33.75">
      <c r="A18" s="6" t="s">
        <v>317</v>
      </c>
      <c r="B18" s="23" t="s">
        <v>42</v>
      </c>
      <c r="C18" s="22" t="s">
        <v>315</v>
      </c>
      <c r="D18" s="22" t="s">
        <v>293</v>
      </c>
      <c r="E18" s="22" t="s">
        <v>285</v>
      </c>
      <c r="F18" s="10">
        <f>8819634.8+51415179.2+15527384.12+432294.27+11648000</f>
        <v>87842492.39</v>
      </c>
      <c r="G18" s="10">
        <f>9172420.19+53471786.37+16148479.48+449586.04+11400827.15</f>
        <v>90643099.23</v>
      </c>
      <c r="H18" s="10">
        <f>9539317+55610657.82+16794418.66+467569.48+11856860.24</f>
        <v>94268823.2</v>
      </c>
    </row>
    <row r="19" spans="1:8" ht="22.5">
      <c r="A19" s="6" t="s">
        <v>339</v>
      </c>
      <c r="B19" s="23" t="s">
        <v>43</v>
      </c>
      <c r="C19" s="22"/>
      <c r="D19" s="22"/>
      <c r="E19" s="22"/>
      <c r="F19" s="20">
        <f>F20</f>
        <v>2300000</v>
      </c>
      <c r="G19" s="20">
        <f>G20</f>
        <v>2392000</v>
      </c>
      <c r="H19" s="20">
        <f>H20</f>
        <v>2487680</v>
      </c>
    </row>
    <row r="20" spans="1:8" ht="33.75">
      <c r="A20" s="6" t="s">
        <v>317</v>
      </c>
      <c r="B20" s="23" t="s">
        <v>43</v>
      </c>
      <c r="C20" s="22" t="s">
        <v>315</v>
      </c>
      <c r="D20" s="22" t="s">
        <v>293</v>
      </c>
      <c r="E20" s="22" t="s">
        <v>285</v>
      </c>
      <c r="F20" s="10">
        <v>2300000</v>
      </c>
      <c r="G20" s="10">
        <v>2392000</v>
      </c>
      <c r="H20" s="10">
        <v>2487680</v>
      </c>
    </row>
    <row r="21" spans="1:8" ht="12.75">
      <c r="A21" s="24" t="s">
        <v>172</v>
      </c>
      <c r="B21" s="21" t="s">
        <v>173</v>
      </c>
      <c r="C21" s="22"/>
      <c r="D21" s="22"/>
      <c r="E21" s="22"/>
      <c r="F21" s="20">
        <f>F22+F30+F32</f>
        <v>43345537.559999995</v>
      </c>
      <c r="G21" s="20">
        <f>G22+G30+G32</f>
        <v>39626145.67</v>
      </c>
      <c r="H21" s="20">
        <f>H22+H30+H32</f>
        <v>39565903.5</v>
      </c>
    </row>
    <row r="22" spans="1:8" ht="22.5">
      <c r="A22" s="6" t="s">
        <v>342</v>
      </c>
      <c r="B22" s="23" t="s">
        <v>44</v>
      </c>
      <c r="C22" s="23"/>
      <c r="D22" s="22"/>
      <c r="E22" s="22"/>
      <c r="F22" s="20">
        <f>F23+F24+F25+F26+F27+F28+F29</f>
        <v>39872784.239999995</v>
      </c>
      <c r="G22" s="20">
        <f>G23+G24+G25+G26+G27+G28+G29</f>
        <v>38211445.67</v>
      </c>
      <c r="H22" s="20">
        <f>H23+H24+H25+H26+H27+H28+H29</f>
        <v>39565903.5</v>
      </c>
    </row>
    <row r="23" spans="1:8" ht="12.75">
      <c r="A23" s="25" t="s">
        <v>276</v>
      </c>
      <c r="B23" s="23" t="s">
        <v>44</v>
      </c>
      <c r="C23" s="23" t="s">
        <v>318</v>
      </c>
      <c r="D23" s="22" t="s">
        <v>293</v>
      </c>
      <c r="E23" s="22" t="s">
        <v>285</v>
      </c>
      <c r="F23" s="10">
        <v>24983715.5</v>
      </c>
      <c r="G23" s="10">
        <v>25983064.12</v>
      </c>
      <c r="H23" s="10">
        <v>27022386.68</v>
      </c>
    </row>
    <row r="24" spans="1:8" ht="22.5">
      <c r="A24" s="25" t="s">
        <v>277</v>
      </c>
      <c r="B24" s="23" t="s">
        <v>44</v>
      </c>
      <c r="C24" s="23" t="s">
        <v>275</v>
      </c>
      <c r="D24" s="22" t="s">
        <v>293</v>
      </c>
      <c r="E24" s="22" t="s">
        <v>285</v>
      </c>
      <c r="F24" s="10">
        <v>7545082.08</v>
      </c>
      <c r="G24" s="10">
        <v>7846885.36</v>
      </c>
      <c r="H24" s="10">
        <v>8160760.78</v>
      </c>
    </row>
    <row r="25" spans="1:8" ht="12.75">
      <c r="A25" s="4" t="s">
        <v>326</v>
      </c>
      <c r="B25" s="23" t="s">
        <v>44</v>
      </c>
      <c r="C25" s="23" t="s">
        <v>325</v>
      </c>
      <c r="D25" s="22" t="s">
        <v>293</v>
      </c>
      <c r="E25" s="22" t="s">
        <v>285</v>
      </c>
      <c r="F25" s="10">
        <v>2517335.32</v>
      </c>
      <c r="G25" s="10">
        <v>1500000</v>
      </c>
      <c r="H25" s="10">
        <v>1500000</v>
      </c>
    </row>
    <row r="26" spans="1:8" ht="12.75">
      <c r="A26" s="4" t="s">
        <v>243</v>
      </c>
      <c r="B26" s="23" t="s">
        <v>44</v>
      </c>
      <c r="C26" s="23" t="s">
        <v>306</v>
      </c>
      <c r="D26" s="22" t="s">
        <v>293</v>
      </c>
      <c r="E26" s="22" t="s">
        <v>285</v>
      </c>
      <c r="F26" s="10">
        <v>4333092.79</v>
      </c>
      <c r="G26" s="10">
        <v>2700000</v>
      </c>
      <c r="H26" s="10">
        <v>2700000</v>
      </c>
    </row>
    <row r="27" spans="1:8" ht="12.75">
      <c r="A27" s="5" t="s">
        <v>341</v>
      </c>
      <c r="B27" s="23" t="s">
        <v>44</v>
      </c>
      <c r="C27" s="23" t="s">
        <v>340</v>
      </c>
      <c r="D27" s="22" t="s">
        <v>293</v>
      </c>
      <c r="E27" s="22" t="s">
        <v>285</v>
      </c>
      <c r="F27" s="10">
        <v>463273.75</v>
      </c>
      <c r="G27" s="10">
        <v>150000</v>
      </c>
      <c r="H27" s="10">
        <v>150000</v>
      </c>
    </row>
    <row r="28" spans="1:8" ht="12.75">
      <c r="A28" s="4" t="s">
        <v>310</v>
      </c>
      <c r="B28" s="23" t="s">
        <v>44</v>
      </c>
      <c r="C28" s="23" t="s">
        <v>307</v>
      </c>
      <c r="D28" s="22" t="s">
        <v>293</v>
      </c>
      <c r="E28" s="22" t="s">
        <v>285</v>
      </c>
      <c r="F28" s="10">
        <v>24876.8</v>
      </c>
      <c r="G28" s="10">
        <v>25871.87</v>
      </c>
      <c r="H28" s="10">
        <v>26906.75</v>
      </c>
    </row>
    <row r="29" spans="1:8" ht="12.75">
      <c r="A29" s="6" t="s">
        <v>272</v>
      </c>
      <c r="B29" s="23" t="s">
        <v>44</v>
      </c>
      <c r="C29" s="23" t="s">
        <v>309</v>
      </c>
      <c r="D29" s="22" t="s">
        <v>293</v>
      </c>
      <c r="E29" s="22" t="s">
        <v>285</v>
      </c>
      <c r="F29" s="10">
        <v>5408</v>
      </c>
      <c r="G29" s="10">
        <v>5624.32</v>
      </c>
      <c r="H29" s="10">
        <v>5849.29</v>
      </c>
    </row>
    <row r="30" spans="1:8" ht="22.5">
      <c r="A30" s="4" t="s">
        <v>343</v>
      </c>
      <c r="B30" s="23" t="s">
        <v>45</v>
      </c>
      <c r="C30" s="23"/>
      <c r="D30" s="22"/>
      <c r="E30" s="22"/>
      <c r="F30" s="20">
        <f>F31</f>
        <v>2058053.32</v>
      </c>
      <c r="G30" s="20">
        <f>G31</f>
        <v>0</v>
      </c>
      <c r="H30" s="20">
        <f>H31</f>
        <v>0</v>
      </c>
    </row>
    <row r="31" spans="1:8" ht="12.75">
      <c r="A31" s="4" t="s">
        <v>243</v>
      </c>
      <c r="B31" s="23" t="s">
        <v>45</v>
      </c>
      <c r="C31" s="23" t="s">
        <v>306</v>
      </c>
      <c r="D31" s="22" t="s">
        <v>293</v>
      </c>
      <c r="E31" s="22" t="s">
        <v>285</v>
      </c>
      <c r="F31" s="10">
        <v>2058053.32</v>
      </c>
      <c r="G31" s="10">
        <v>0</v>
      </c>
      <c r="H31" s="10">
        <v>0</v>
      </c>
    </row>
    <row r="32" spans="1:8" ht="22.5">
      <c r="A32" s="4" t="s">
        <v>489</v>
      </c>
      <c r="B32" s="23" t="s">
        <v>541</v>
      </c>
      <c r="C32" s="23"/>
      <c r="D32" s="22"/>
      <c r="E32" s="22"/>
      <c r="F32" s="10">
        <f>F33</f>
        <v>1414700</v>
      </c>
      <c r="G32" s="10">
        <f>G33</f>
        <v>1414700</v>
      </c>
      <c r="H32" s="10">
        <f>H33</f>
        <v>0</v>
      </c>
    </row>
    <row r="33" spans="1:8" ht="12.75">
      <c r="A33" s="4" t="s">
        <v>243</v>
      </c>
      <c r="B33" s="23" t="s">
        <v>541</v>
      </c>
      <c r="C33" s="23" t="s">
        <v>306</v>
      </c>
      <c r="D33" s="23" t="s">
        <v>293</v>
      </c>
      <c r="E33" s="23" t="s">
        <v>285</v>
      </c>
      <c r="F33" s="10">
        <v>1414700</v>
      </c>
      <c r="G33" s="10">
        <v>1414700</v>
      </c>
      <c r="H33" s="10">
        <v>0</v>
      </c>
    </row>
    <row r="34" spans="1:8" ht="12.75">
      <c r="A34" s="24" t="s">
        <v>174</v>
      </c>
      <c r="B34" s="23" t="s">
        <v>175</v>
      </c>
      <c r="C34" s="22"/>
      <c r="D34" s="22"/>
      <c r="E34" s="22"/>
      <c r="F34" s="20">
        <f>F35</f>
        <v>2965421.8899999997</v>
      </c>
      <c r="G34" s="20">
        <f>G35</f>
        <v>3084038.77</v>
      </c>
      <c r="H34" s="20">
        <f>H35</f>
        <v>3207400.3200000003</v>
      </c>
    </row>
    <row r="35" spans="1:8" ht="12.75">
      <c r="A35" s="4" t="s">
        <v>494</v>
      </c>
      <c r="B35" s="23" t="s">
        <v>46</v>
      </c>
      <c r="C35" s="22"/>
      <c r="D35" s="22"/>
      <c r="E35" s="22"/>
      <c r="F35" s="20">
        <f>F36+F37+F38+F39</f>
        <v>2965421.8899999997</v>
      </c>
      <c r="G35" s="20">
        <f>G36+G37+G38+G39</f>
        <v>3084038.77</v>
      </c>
      <c r="H35" s="20">
        <f>H36+H37+H38+H39</f>
        <v>3207400.3200000003</v>
      </c>
    </row>
    <row r="36" spans="1:8" ht="12.75">
      <c r="A36" s="25" t="s">
        <v>276</v>
      </c>
      <c r="B36" s="23" t="s">
        <v>46</v>
      </c>
      <c r="C36" s="23" t="s">
        <v>318</v>
      </c>
      <c r="D36" s="22" t="s">
        <v>293</v>
      </c>
      <c r="E36" s="22" t="s">
        <v>285</v>
      </c>
      <c r="F36" s="10">
        <v>1786846.43</v>
      </c>
      <c r="G36" s="10">
        <v>1858320.29</v>
      </c>
      <c r="H36" s="10">
        <v>1932653.1</v>
      </c>
    </row>
    <row r="37" spans="1:8" ht="22.5">
      <c r="A37" s="25" t="s">
        <v>277</v>
      </c>
      <c r="B37" s="23" t="s">
        <v>46</v>
      </c>
      <c r="C37" s="23" t="s">
        <v>275</v>
      </c>
      <c r="D37" s="22" t="s">
        <v>293</v>
      </c>
      <c r="E37" s="22" t="s">
        <v>285</v>
      </c>
      <c r="F37" s="10">
        <v>539627.62</v>
      </c>
      <c r="G37" s="10">
        <v>561212.73</v>
      </c>
      <c r="H37" s="10">
        <v>583661.24</v>
      </c>
    </row>
    <row r="38" spans="1:8" ht="12.75">
      <c r="A38" s="4" t="s">
        <v>326</v>
      </c>
      <c r="B38" s="23" t="s">
        <v>46</v>
      </c>
      <c r="C38" s="23" t="s">
        <v>325</v>
      </c>
      <c r="D38" s="22" t="s">
        <v>293</v>
      </c>
      <c r="E38" s="22" t="s">
        <v>285</v>
      </c>
      <c r="F38" s="10">
        <v>241683.84</v>
      </c>
      <c r="G38" s="10">
        <v>251351.19</v>
      </c>
      <c r="H38" s="10">
        <v>261405.24</v>
      </c>
    </row>
    <row r="39" spans="1:8" ht="12.75">
      <c r="A39" s="4" t="s">
        <v>243</v>
      </c>
      <c r="B39" s="23" t="s">
        <v>46</v>
      </c>
      <c r="C39" s="23" t="s">
        <v>306</v>
      </c>
      <c r="D39" s="22" t="s">
        <v>293</v>
      </c>
      <c r="E39" s="22" t="s">
        <v>285</v>
      </c>
      <c r="F39" s="10">
        <v>397264</v>
      </c>
      <c r="G39" s="10">
        <v>413154.56</v>
      </c>
      <c r="H39" s="10">
        <v>429680.74</v>
      </c>
    </row>
    <row r="40" spans="1:8" ht="22.5">
      <c r="A40" s="24" t="s">
        <v>219</v>
      </c>
      <c r="B40" s="21" t="s">
        <v>190</v>
      </c>
      <c r="C40" s="22"/>
      <c r="D40" s="22"/>
      <c r="E40" s="22"/>
      <c r="F40" s="20">
        <f aca="true" t="shared" si="0" ref="F40:H41">F41</f>
        <v>53379558.800000004</v>
      </c>
      <c r="G40" s="20">
        <f t="shared" si="0"/>
        <v>55297327.21</v>
      </c>
      <c r="H40" s="20">
        <f t="shared" si="0"/>
        <v>57509220.28000001</v>
      </c>
    </row>
    <row r="41" spans="1:8" ht="22.5">
      <c r="A41" s="4" t="s">
        <v>344</v>
      </c>
      <c r="B41" s="23" t="s">
        <v>41</v>
      </c>
      <c r="C41" s="22"/>
      <c r="D41" s="22"/>
      <c r="E41" s="22"/>
      <c r="F41" s="20">
        <f t="shared" si="0"/>
        <v>53379558.800000004</v>
      </c>
      <c r="G41" s="20">
        <f t="shared" si="0"/>
        <v>55297327.21</v>
      </c>
      <c r="H41" s="20">
        <f t="shared" si="0"/>
        <v>57509220.28000001</v>
      </c>
    </row>
    <row r="42" spans="1:8" ht="33.75">
      <c r="A42" s="6" t="s">
        <v>317</v>
      </c>
      <c r="B42" s="23" t="s">
        <v>41</v>
      </c>
      <c r="C42" s="22" t="s">
        <v>315</v>
      </c>
      <c r="D42" s="22" t="s">
        <v>294</v>
      </c>
      <c r="E42" s="22" t="s">
        <v>288</v>
      </c>
      <c r="F42" s="10">
        <f>2992432.64+38041903.52+11488654.86+112400.15+744167.63</f>
        <v>53379558.800000004</v>
      </c>
      <c r="G42" s="10">
        <f>2894716.01+39563579.66+11948201.05+116896.15+773934.34</f>
        <v>55297327.21</v>
      </c>
      <c r="H42" s="10">
        <f>3010504.65+41146122.85+12426129.09+121571.99+804891.7</f>
        <v>57509220.28000001</v>
      </c>
    </row>
    <row r="43" spans="1:8" ht="22.5">
      <c r="A43" s="8" t="s">
        <v>191</v>
      </c>
      <c r="B43" s="21" t="s">
        <v>189</v>
      </c>
      <c r="C43" s="22"/>
      <c r="D43" s="22"/>
      <c r="E43" s="22"/>
      <c r="F43" s="20">
        <f>F44+F52+F50+F48+F63+F58+F54+F46+F56+F60</f>
        <v>70581493.86</v>
      </c>
      <c r="G43" s="20">
        <f>G44+G52+G50+G48+G63+G58+G54+G46+G56+G60</f>
        <v>13028710</v>
      </c>
      <c r="H43" s="20">
        <f>H44+H52+H50+H48+H63+H58+H54+H46+H56+H60</f>
        <v>2175200</v>
      </c>
    </row>
    <row r="44" spans="1:8" ht="36">
      <c r="A44" s="27" t="s">
        <v>379</v>
      </c>
      <c r="B44" s="21" t="s">
        <v>378</v>
      </c>
      <c r="C44" s="22"/>
      <c r="D44" s="22"/>
      <c r="E44" s="22"/>
      <c r="F44" s="20">
        <f>F45</f>
        <v>626743.8599999999</v>
      </c>
      <c r="G44" s="20">
        <f>G45</f>
        <v>200000</v>
      </c>
      <c r="H44" s="20">
        <f>H45</f>
        <v>200000</v>
      </c>
    </row>
    <row r="45" spans="1:8" ht="12.75">
      <c r="A45" s="3" t="s">
        <v>222</v>
      </c>
      <c r="B45" s="21" t="s">
        <v>378</v>
      </c>
      <c r="C45" s="22" t="s">
        <v>316</v>
      </c>
      <c r="D45" s="22" t="s">
        <v>294</v>
      </c>
      <c r="E45" s="22" t="s">
        <v>288</v>
      </c>
      <c r="F45" s="10">
        <f>150000+3040733.86-314000+750000-3000000+10</f>
        <v>626743.8599999999</v>
      </c>
      <c r="G45" s="10">
        <v>200000</v>
      </c>
      <c r="H45" s="10">
        <v>200000</v>
      </c>
    </row>
    <row r="46" spans="1:8" ht="22.5">
      <c r="A46" s="26" t="s">
        <v>546</v>
      </c>
      <c r="B46" s="23" t="s">
        <v>545</v>
      </c>
      <c r="C46" s="22"/>
      <c r="D46" s="22"/>
      <c r="E46" s="22"/>
      <c r="F46" s="10">
        <f>F47</f>
        <v>6739250</v>
      </c>
      <c r="G46" s="10">
        <f>G47</f>
        <v>0</v>
      </c>
      <c r="H46" s="10">
        <f>H47</f>
        <v>0</v>
      </c>
    </row>
    <row r="47" spans="1:8" ht="12.75">
      <c r="A47" s="26" t="s">
        <v>222</v>
      </c>
      <c r="B47" s="23" t="s">
        <v>545</v>
      </c>
      <c r="C47" s="22" t="s">
        <v>316</v>
      </c>
      <c r="D47" s="22" t="s">
        <v>294</v>
      </c>
      <c r="E47" s="22" t="s">
        <v>288</v>
      </c>
      <c r="F47" s="10">
        <v>6739250</v>
      </c>
      <c r="G47" s="10">
        <v>0</v>
      </c>
      <c r="H47" s="10">
        <v>0</v>
      </c>
    </row>
    <row r="48" spans="1:8" ht="24">
      <c r="A48" s="27" t="s">
        <v>384</v>
      </c>
      <c r="B48" s="21" t="s">
        <v>383</v>
      </c>
      <c r="C48" s="22"/>
      <c r="D48" s="22"/>
      <c r="E48" s="22"/>
      <c r="F48" s="20">
        <f>F49</f>
        <v>5000000</v>
      </c>
      <c r="G48" s="20">
        <f>G49</f>
        <v>0</v>
      </c>
      <c r="H48" s="20">
        <f>H49</f>
        <v>0</v>
      </c>
    </row>
    <row r="49" spans="1:8" ht="12.75">
      <c r="A49" s="3" t="s">
        <v>222</v>
      </c>
      <c r="B49" s="21" t="s">
        <v>383</v>
      </c>
      <c r="C49" s="22" t="s">
        <v>316</v>
      </c>
      <c r="D49" s="22" t="s">
        <v>293</v>
      </c>
      <c r="E49" s="22" t="s">
        <v>285</v>
      </c>
      <c r="F49" s="10">
        <v>5000000</v>
      </c>
      <c r="G49" s="10">
        <v>0</v>
      </c>
      <c r="H49" s="10">
        <v>0</v>
      </c>
    </row>
    <row r="50" spans="1:8" ht="24">
      <c r="A50" s="27" t="s">
        <v>495</v>
      </c>
      <c r="B50" s="21" t="s">
        <v>382</v>
      </c>
      <c r="C50" s="22"/>
      <c r="D50" s="22"/>
      <c r="E50" s="22"/>
      <c r="F50" s="20">
        <f>F51</f>
        <v>1500000</v>
      </c>
      <c r="G50" s="20">
        <f>G51</f>
        <v>2200000</v>
      </c>
      <c r="H50" s="20">
        <f>H51</f>
        <v>0</v>
      </c>
    </row>
    <row r="51" spans="1:8" ht="12.75">
      <c r="A51" s="4" t="s">
        <v>243</v>
      </c>
      <c r="B51" s="21" t="s">
        <v>382</v>
      </c>
      <c r="C51" s="22" t="s">
        <v>306</v>
      </c>
      <c r="D51" s="22" t="s">
        <v>293</v>
      </c>
      <c r="E51" s="22" t="s">
        <v>285</v>
      </c>
      <c r="F51" s="10">
        <v>1500000</v>
      </c>
      <c r="G51" s="10">
        <v>2200000</v>
      </c>
      <c r="H51" s="10">
        <v>0</v>
      </c>
    </row>
    <row r="52" spans="1:8" ht="24">
      <c r="A52" s="27" t="s">
        <v>381</v>
      </c>
      <c r="B52" s="21" t="s">
        <v>380</v>
      </c>
      <c r="C52" s="22"/>
      <c r="D52" s="22"/>
      <c r="E52" s="22"/>
      <c r="F52" s="20">
        <f>F53</f>
        <v>500000</v>
      </c>
      <c r="G52" s="20">
        <f>G53</f>
        <v>0</v>
      </c>
      <c r="H52" s="20">
        <f>H53</f>
        <v>0</v>
      </c>
    </row>
    <row r="53" spans="1:8" ht="12.75">
      <c r="A53" s="4" t="s">
        <v>243</v>
      </c>
      <c r="B53" s="21" t="s">
        <v>380</v>
      </c>
      <c r="C53" s="22" t="s">
        <v>306</v>
      </c>
      <c r="D53" s="22" t="s">
        <v>293</v>
      </c>
      <c r="E53" s="22" t="s">
        <v>285</v>
      </c>
      <c r="F53" s="10">
        <v>500000</v>
      </c>
      <c r="G53" s="10">
        <v>0</v>
      </c>
      <c r="H53" s="10">
        <v>0</v>
      </c>
    </row>
    <row r="54" spans="1:8" ht="24">
      <c r="A54" s="28" t="s">
        <v>492</v>
      </c>
      <c r="B54" s="21" t="s">
        <v>493</v>
      </c>
      <c r="C54" s="23"/>
      <c r="D54" s="23"/>
      <c r="E54" s="23"/>
      <c r="F54" s="9">
        <f>F55</f>
        <v>4000000</v>
      </c>
      <c r="G54" s="9">
        <f>G55</f>
        <v>0</v>
      </c>
      <c r="H54" s="9">
        <f>H55</f>
        <v>1975200</v>
      </c>
    </row>
    <row r="55" spans="1:8" ht="12.75">
      <c r="A55" s="28" t="s">
        <v>222</v>
      </c>
      <c r="B55" s="21" t="s">
        <v>493</v>
      </c>
      <c r="C55" s="23" t="s">
        <v>316</v>
      </c>
      <c r="D55" s="23" t="s">
        <v>293</v>
      </c>
      <c r="E55" s="23" t="s">
        <v>285</v>
      </c>
      <c r="F55" s="9">
        <v>4000000</v>
      </c>
      <c r="G55" s="10">
        <v>0</v>
      </c>
      <c r="H55" s="9">
        <v>1975200</v>
      </c>
    </row>
    <row r="56" spans="1:8" ht="36">
      <c r="A56" s="28" t="s">
        <v>548</v>
      </c>
      <c r="B56" s="21" t="s">
        <v>547</v>
      </c>
      <c r="C56" s="23"/>
      <c r="D56" s="23"/>
      <c r="E56" s="23"/>
      <c r="F56" s="9">
        <f>F57</f>
        <v>18075400</v>
      </c>
      <c r="G56" s="10">
        <v>0</v>
      </c>
      <c r="H56" s="10">
        <v>0</v>
      </c>
    </row>
    <row r="57" spans="1:8" ht="12.75">
      <c r="A57" s="28" t="s">
        <v>222</v>
      </c>
      <c r="B57" s="21" t="s">
        <v>547</v>
      </c>
      <c r="C57" s="23" t="s">
        <v>316</v>
      </c>
      <c r="D57" s="23" t="s">
        <v>293</v>
      </c>
      <c r="E57" s="23" t="s">
        <v>285</v>
      </c>
      <c r="F57" s="9">
        <v>18075400</v>
      </c>
      <c r="G57" s="10">
        <v>0</v>
      </c>
      <c r="H57" s="10">
        <v>0</v>
      </c>
    </row>
    <row r="58" spans="1:8" ht="36">
      <c r="A58" s="28" t="s">
        <v>490</v>
      </c>
      <c r="B58" s="21" t="s">
        <v>491</v>
      </c>
      <c r="C58" s="23"/>
      <c r="D58" s="23"/>
      <c r="E58" s="23"/>
      <c r="F58" s="10">
        <f>F59</f>
        <v>34071800</v>
      </c>
      <c r="G58" s="10">
        <f>G59</f>
        <v>3665600</v>
      </c>
      <c r="H58" s="10">
        <f>H59</f>
        <v>0</v>
      </c>
    </row>
    <row r="59" spans="1:8" ht="22.5">
      <c r="A59" s="4" t="s">
        <v>328</v>
      </c>
      <c r="B59" s="21" t="s">
        <v>491</v>
      </c>
      <c r="C59" s="23" t="s">
        <v>327</v>
      </c>
      <c r="D59" s="22" t="s">
        <v>293</v>
      </c>
      <c r="E59" s="22" t="s">
        <v>285</v>
      </c>
      <c r="F59" s="9">
        <v>34071800</v>
      </c>
      <c r="G59" s="9">
        <v>3665600</v>
      </c>
      <c r="H59" s="10">
        <v>0</v>
      </c>
    </row>
    <row r="60" spans="1:8" ht="12.75">
      <c r="A60" s="4" t="s">
        <v>70</v>
      </c>
      <c r="B60" s="21" t="s">
        <v>549</v>
      </c>
      <c r="C60" s="23"/>
      <c r="D60" s="22"/>
      <c r="E60" s="22"/>
      <c r="F60" s="9">
        <f>F61</f>
        <v>0</v>
      </c>
      <c r="G60" s="9">
        <f>G61</f>
        <v>6963110</v>
      </c>
      <c r="H60" s="9">
        <f>H61</f>
        <v>0</v>
      </c>
    </row>
    <row r="61" spans="1:8" ht="36">
      <c r="A61" s="29" t="s">
        <v>551</v>
      </c>
      <c r="B61" s="21" t="s">
        <v>550</v>
      </c>
      <c r="C61" s="23"/>
      <c r="D61" s="22"/>
      <c r="E61" s="22"/>
      <c r="F61" s="9">
        <v>0</v>
      </c>
      <c r="G61" s="9">
        <f>G62</f>
        <v>6963110</v>
      </c>
      <c r="H61" s="10">
        <v>0</v>
      </c>
    </row>
    <row r="62" spans="1:8" ht="12.75">
      <c r="A62" s="28" t="s">
        <v>222</v>
      </c>
      <c r="B62" s="21" t="s">
        <v>550</v>
      </c>
      <c r="C62" s="23"/>
      <c r="D62" s="22"/>
      <c r="E62" s="22"/>
      <c r="F62" s="9">
        <v>0</v>
      </c>
      <c r="G62" s="9">
        <v>6963110</v>
      </c>
      <c r="H62" s="9">
        <v>0</v>
      </c>
    </row>
    <row r="63" spans="1:8" ht="12.75">
      <c r="A63" s="5" t="s">
        <v>456</v>
      </c>
      <c r="B63" s="21" t="s">
        <v>457</v>
      </c>
      <c r="C63" s="23"/>
      <c r="D63" s="23"/>
      <c r="E63" s="23"/>
      <c r="F63" s="10">
        <f aca="true" t="shared" si="1" ref="F63:H64">F64</f>
        <v>68300</v>
      </c>
      <c r="G63" s="10">
        <f t="shared" si="1"/>
        <v>0</v>
      </c>
      <c r="H63" s="10">
        <f t="shared" si="1"/>
        <v>0</v>
      </c>
    </row>
    <row r="64" spans="1:8" ht="12.75">
      <c r="A64" s="26" t="s">
        <v>386</v>
      </c>
      <c r="B64" s="21" t="s">
        <v>455</v>
      </c>
      <c r="C64" s="51"/>
      <c r="D64" s="51"/>
      <c r="E64" s="51"/>
      <c r="F64" s="10">
        <f t="shared" si="1"/>
        <v>68300</v>
      </c>
      <c r="G64" s="10">
        <f t="shared" si="1"/>
        <v>0</v>
      </c>
      <c r="H64" s="10">
        <f t="shared" si="1"/>
        <v>0</v>
      </c>
    </row>
    <row r="65" spans="1:8" ht="12.75">
      <c r="A65" s="28" t="s">
        <v>222</v>
      </c>
      <c r="B65" s="21" t="s">
        <v>455</v>
      </c>
      <c r="C65" s="23" t="s">
        <v>316</v>
      </c>
      <c r="D65" s="23" t="s">
        <v>293</v>
      </c>
      <c r="E65" s="23" t="s">
        <v>285</v>
      </c>
      <c r="F65" s="9">
        <v>68300</v>
      </c>
      <c r="G65" s="10">
        <v>0</v>
      </c>
      <c r="H65" s="10">
        <v>0</v>
      </c>
    </row>
    <row r="66" spans="1:8" ht="22.5">
      <c r="A66" s="24" t="s">
        <v>429</v>
      </c>
      <c r="B66" s="21" t="s">
        <v>192</v>
      </c>
      <c r="C66" s="22"/>
      <c r="D66" s="22"/>
      <c r="E66" s="22"/>
      <c r="F66" s="20">
        <f>F67+F69</f>
        <v>640000</v>
      </c>
      <c r="G66" s="20">
        <f>G67+G69</f>
        <v>204000</v>
      </c>
      <c r="H66" s="20">
        <f>H67+H69</f>
        <v>200000</v>
      </c>
    </row>
    <row r="67" spans="1:8" ht="22.5">
      <c r="A67" s="4" t="s">
        <v>430</v>
      </c>
      <c r="B67" s="23" t="s">
        <v>345</v>
      </c>
      <c r="C67" s="22"/>
      <c r="D67" s="22"/>
      <c r="E67" s="22"/>
      <c r="F67" s="20">
        <f>F68</f>
        <v>340000</v>
      </c>
      <c r="G67" s="20">
        <f>G68</f>
        <v>100000</v>
      </c>
      <c r="H67" s="20">
        <f>H68</f>
        <v>100000</v>
      </c>
    </row>
    <row r="68" spans="1:8" ht="12.75">
      <c r="A68" s="8" t="s">
        <v>224</v>
      </c>
      <c r="B68" s="23" t="s">
        <v>345</v>
      </c>
      <c r="C68" s="22" t="s">
        <v>316</v>
      </c>
      <c r="D68" s="22" t="s">
        <v>294</v>
      </c>
      <c r="E68" s="22" t="s">
        <v>288</v>
      </c>
      <c r="F68" s="10">
        <v>340000</v>
      </c>
      <c r="G68" s="10">
        <v>100000</v>
      </c>
      <c r="H68" s="10">
        <v>100000</v>
      </c>
    </row>
    <row r="69" spans="1:8" ht="24">
      <c r="A69" s="27" t="s">
        <v>476</v>
      </c>
      <c r="B69" s="23" t="s">
        <v>475</v>
      </c>
      <c r="C69" s="22"/>
      <c r="D69" s="22"/>
      <c r="E69" s="22"/>
      <c r="F69" s="10">
        <f>F70</f>
        <v>300000</v>
      </c>
      <c r="G69" s="10">
        <f>G70</f>
        <v>104000</v>
      </c>
      <c r="H69" s="10">
        <f>H70</f>
        <v>100000</v>
      </c>
    </row>
    <row r="70" spans="1:8" ht="12.75">
      <c r="A70" s="28" t="s">
        <v>222</v>
      </c>
      <c r="B70" s="23" t="s">
        <v>475</v>
      </c>
      <c r="C70" s="22" t="s">
        <v>316</v>
      </c>
      <c r="D70" s="22" t="s">
        <v>293</v>
      </c>
      <c r="E70" s="22" t="s">
        <v>285</v>
      </c>
      <c r="F70" s="9">
        <v>300000</v>
      </c>
      <c r="G70" s="9">
        <v>104000</v>
      </c>
      <c r="H70" s="9">
        <v>100000</v>
      </c>
    </row>
    <row r="71" spans="1:8" ht="12.75">
      <c r="A71" s="30" t="s">
        <v>245</v>
      </c>
      <c r="B71" s="21" t="s">
        <v>246</v>
      </c>
      <c r="C71" s="22"/>
      <c r="D71" s="22"/>
      <c r="E71" s="22"/>
      <c r="F71" s="20">
        <f>F72+F79</f>
        <v>30016965.69</v>
      </c>
      <c r="G71" s="20">
        <f>G72+G79</f>
        <v>28641778.6</v>
      </c>
      <c r="H71" s="20">
        <f>H72+H79</f>
        <v>28665743.250000004</v>
      </c>
    </row>
    <row r="72" spans="1:8" ht="12.75">
      <c r="A72" s="6" t="s">
        <v>247</v>
      </c>
      <c r="B72" s="23" t="s">
        <v>47</v>
      </c>
      <c r="C72" s="22"/>
      <c r="D72" s="22"/>
      <c r="E72" s="22"/>
      <c r="F72" s="20">
        <f>F73+F74+F75+F76+F77+F78</f>
        <v>3901479.3600000003</v>
      </c>
      <c r="G72" s="20">
        <f>G73+G74+G75+G76+G77+G78</f>
        <v>3924482.27</v>
      </c>
      <c r="H72" s="20">
        <f>H73+H74+H75+H76+H77+H78</f>
        <v>3948405.32</v>
      </c>
    </row>
    <row r="73" spans="1:8" ht="12.75">
      <c r="A73" s="25" t="s">
        <v>231</v>
      </c>
      <c r="B73" s="23" t="s">
        <v>47</v>
      </c>
      <c r="C73" s="22" t="s">
        <v>303</v>
      </c>
      <c r="D73" s="22" t="s">
        <v>293</v>
      </c>
      <c r="E73" s="22" t="s">
        <v>289</v>
      </c>
      <c r="F73" s="10">
        <v>2554843.68</v>
      </c>
      <c r="G73" s="10">
        <v>2554843.68</v>
      </c>
      <c r="H73" s="10">
        <v>2554843.68</v>
      </c>
    </row>
    <row r="74" spans="1:8" ht="24">
      <c r="A74" s="3" t="s">
        <v>304</v>
      </c>
      <c r="B74" s="23" t="s">
        <v>47</v>
      </c>
      <c r="C74" s="22" t="s">
        <v>305</v>
      </c>
      <c r="D74" s="22" t="s">
        <v>293</v>
      </c>
      <c r="E74" s="22" t="s">
        <v>289</v>
      </c>
      <c r="F74" s="10">
        <v>14000</v>
      </c>
      <c r="G74" s="10">
        <v>14560</v>
      </c>
      <c r="H74" s="10">
        <v>15142.4</v>
      </c>
    </row>
    <row r="75" spans="1:8" ht="22.5">
      <c r="A75" s="25" t="s">
        <v>232</v>
      </c>
      <c r="B75" s="23" t="s">
        <v>47</v>
      </c>
      <c r="C75" s="22" t="s">
        <v>230</v>
      </c>
      <c r="D75" s="22" t="s">
        <v>293</v>
      </c>
      <c r="E75" s="22" t="s">
        <v>289</v>
      </c>
      <c r="F75" s="10">
        <v>771562.79</v>
      </c>
      <c r="G75" s="10">
        <v>771562.79</v>
      </c>
      <c r="H75" s="10">
        <v>771562.79</v>
      </c>
    </row>
    <row r="76" spans="1:8" ht="12.75">
      <c r="A76" s="4" t="s">
        <v>326</v>
      </c>
      <c r="B76" s="23" t="s">
        <v>47</v>
      </c>
      <c r="C76" s="22" t="s">
        <v>325</v>
      </c>
      <c r="D76" s="22" t="s">
        <v>293</v>
      </c>
      <c r="E76" s="22" t="s">
        <v>289</v>
      </c>
      <c r="F76" s="10">
        <f>17500+50000</f>
        <v>67500</v>
      </c>
      <c r="G76" s="10">
        <f>18200+52000</f>
        <v>70200</v>
      </c>
      <c r="H76" s="10">
        <f>18928+54080</f>
        <v>73008</v>
      </c>
    </row>
    <row r="77" spans="1:8" ht="12.75">
      <c r="A77" s="4" t="s">
        <v>243</v>
      </c>
      <c r="B77" s="23" t="s">
        <v>47</v>
      </c>
      <c r="C77" s="22" t="s">
        <v>306</v>
      </c>
      <c r="D77" s="22" t="s">
        <v>293</v>
      </c>
      <c r="E77" s="22" t="s">
        <v>289</v>
      </c>
      <c r="F77" s="10">
        <v>490572.89</v>
      </c>
      <c r="G77" s="10">
        <v>510195.8</v>
      </c>
      <c r="H77" s="10">
        <v>530603.65</v>
      </c>
    </row>
    <row r="78" spans="1:8" ht="12.75">
      <c r="A78" s="6" t="s">
        <v>272</v>
      </c>
      <c r="B78" s="23" t="s">
        <v>47</v>
      </c>
      <c r="C78" s="22" t="s">
        <v>309</v>
      </c>
      <c r="D78" s="22" t="s">
        <v>293</v>
      </c>
      <c r="E78" s="22" t="s">
        <v>289</v>
      </c>
      <c r="F78" s="10">
        <v>3000</v>
      </c>
      <c r="G78" s="10">
        <v>3120</v>
      </c>
      <c r="H78" s="10">
        <v>3244.8</v>
      </c>
    </row>
    <row r="79" spans="1:8" ht="33.75">
      <c r="A79" s="6" t="s">
        <v>165</v>
      </c>
      <c r="B79" s="23" t="s">
        <v>48</v>
      </c>
      <c r="C79" s="22"/>
      <c r="D79" s="22"/>
      <c r="E79" s="22"/>
      <c r="F79" s="20">
        <f>F80+F81+F82+F83+F84</f>
        <v>26115486.330000002</v>
      </c>
      <c r="G79" s="20">
        <f>G80+G81+G82+G83+G84</f>
        <v>24717296.330000002</v>
      </c>
      <c r="H79" s="20">
        <f>H80+H81+H82+H83+H84</f>
        <v>24717337.930000003</v>
      </c>
    </row>
    <row r="80" spans="1:8" ht="12.75">
      <c r="A80" s="25" t="s">
        <v>276</v>
      </c>
      <c r="B80" s="23" t="s">
        <v>48</v>
      </c>
      <c r="C80" s="23" t="s">
        <v>318</v>
      </c>
      <c r="D80" s="22" t="s">
        <v>293</v>
      </c>
      <c r="E80" s="22" t="s">
        <v>289</v>
      </c>
      <c r="F80" s="10">
        <f>665703.42+4430098.86+13887497.52</f>
        <v>18983299.8</v>
      </c>
      <c r="G80" s="10">
        <f>665703.42+4430098.86+13887497.52</f>
        <v>18983299.8</v>
      </c>
      <c r="H80" s="10">
        <f>665703.42+4430098.86+13887497.52</f>
        <v>18983299.8</v>
      </c>
    </row>
    <row r="81" spans="1:8" ht="22.5">
      <c r="A81" s="25" t="s">
        <v>277</v>
      </c>
      <c r="B81" s="23" t="s">
        <v>48</v>
      </c>
      <c r="C81" s="23" t="s">
        <v>275</v>
      </c>
      <c r="D81" s="22" t="s">
        <v>293</v>
      </c>
      <c r="E81" s="22" t="s">
        <v>289</v>
      </c>
      <c r="F81" s="10">
        <f>201042.43+1337889.85+4194024.25</f>
        <v>5732956.53</v>
      </c>
      <c r="G81" s="10">
        <f>201042.43+1337889.85+4194024.25</f>
        <v>5732956.53</v>
      </c>
      <c r="H81" s="10">
        <f>201042.43+1337889.85+4194024.25</f>
        <v>5732956.53</v>
      </c>
    </row>
    <row r="82" spans="1:8" ht="12.75">
      <c r="A82" s="4" t="s">
        <v>326</v>
      </c>
      <c r="B82" s="23" t="s">
        <v>48</v>
      </c>
      <c r="C82" s="23" t="s">
        <v>325</v>
      </c>
      <c r="D82" s="22" t="s">
        <v>293</v>
      </c>
      <c r="E82" s="22" t="s">
        <v>289</v>
      </c>
      <c r="F82" s="10">
        <f>807230+300000</f>
        <v>1107230</v>
      </c>
      <c r="G82" s="10">
        <v>0</v>
      </c>
      <c r="H82" s="10">
        <v>0</v>
      </c>
    </row>
    <row r="83" spans="1:8" ht="12.75">
      <c r="A83" s="4" t="s">
        <v>243</v>
      </c>
      <c r="B83" s="23" t="s">
        <v>48</v>
      </c>
      <c r="C83" s="31" t="s">
        <v>306</v>
      </c>
      <c r="D83" s="22" t="s">
        <v>293</v>
      </c>
      <c r="E83" s="22" t="s">
        <v>289</v>
      </c>
      <c r="F83" s="32">
        <v>291000</v>
      </c>
      <c r="G83" s="10">
        <v>0</v>
      </c>
      <c r="H83" s="10">
        <v>0</v>
      </c>
    </row>
    <row r="84" spans="1:8" ht="12.75">
      <c r="A84" s="4" t="s">
        <v>310</v>
      </c>
      <c r="B84" s="23" t="s">
        <v>48</v>
      </c>
      <c r="C84" s="31" t="s">
        <v>307</v>
      </c>
      <c r="D84" s="22" t="s">
        <v>293</v>
      </c>
      <c r="E84" s="22" t="s">
        <v>289</v>
      </c>
      <c r="F84" s="32">
        <v>1000</v>
      </c>
      <c r="G84" s="32">
        <v>1040</v>
      </c>
      <c r="H84" s="32">
        <v>1081.6</v>
      </c>
    </row>
    <row r="85" spans="1:8" ht="22.5">
      <c r="A85" s="33" t="s">
        <v>610</v>
      </c>
      <c r="B85" s="21" t="s">
        <v>128</v>
      </c>
      <c r="C85" s="22"/>
      <c r="D85" s="22"/>
      <c r="E85" s="22"/>
      <c r="F85" s="10">
        <f aca="true" t="shared" si="2" ref="F85:H86">F86</f>
        <v>4710000</v>
      </c>
      <c r="G85" s="10">
        <f t="shared" si="2"/>
        <v>0</v>
      </c>
      <c r="H85" s="10">
        <f t="shared" si="2"/>
        <v>0</v>
      </c>
    </row>
    <row r="86" spans="1:8" ht="12.75">
      <c r="A86" s="33" t="s">
        <v>142</v>
      </c>
      <c r="B86" s="23" t="s">
        <v>129</v>
      </c>
      <c r="C86" s="22"/>
      <c r="D86" s="22"/>
      <c r="E86" s="22"/>
      <c r="F86" s="10">
        <f t="shared" si="2"/>
        <v>4710000</v>
      </c>
      <c r="G86" s="10">
        <f t="shared" si="2"/>
        <v>0</v>
      </c>
      <c r="H86" s="10">
        <f t="shared" si="2"/>
        <v>0</v>
      </c>
    </row>
    <row r="87" spans="1:8" ht="12.75">
      <c r="A87" s="4" t="s">
        <v>326</v>
      </c>
      <c r="B87" s="23" t="s">
        <v>129</v>
      </c>
      <c r="C87" s="22" t="s">
        <v>325</v>
      </c>
      <c r="D87" s="22" t="s">
        <v>289</v>
      </c>
      <c r="E87" s="22" t="s">
        <v>296</v>
      </c>
      <c r="F87" s="9">
        <v>4710000</v>
      </c>
      <c r="G87" s="9">
        <v>0</v>
      </c>
      <c r="H87" s="9">
        <v>0</v>
      </c>
    </row>
    <row r="88" spans="1:8" ht="22.5">
      <c r="A88" s="24" t="s">
        <v>605</v>
      </c>
      <c r="B88" s="21" t="s">
        <v>176</v>
      </c>
      <c r="C88" s="22"/>
      <c r="D88" s="22"/>
      <c r="E88" s="22"/>
      <c r="F88" s="20">
        <f>F89+F152+F174</f>
        <v>338160818</v>
      </c>
      <c r="G88" s="20">
        <f>G89+G152+G174</f>
        <v>346030918</v>
      </c>
      <c r="H88" s="20">
        <f>H89+H152+H174</f>
        <v>355873718</v>
      </c>
    </row>
    <row r="89" spans="1:8" ht="22.5">
      <c r="A89" s="6" t="s">
        <v>253</v>
      </c>
      <c r="B89" s="23" t="s">
        <v>254</v>
      </c>
      <c r="C89" s="23"/>
      <c r="D89" s="23"/>
      <c r="E89" s="23"/>
      <c r="F89" s="20">
        <f>F149+F90+F93+F96+F99+F102+F105+F108+F111+F114+F117+F120+F123+F128+F134+F138+F141+F144+F146+F131+F136+F126</f>
        <v>273669818</v>
      </c>
      <c r="G89" s="20">
        <f>G149+G90+G93+G96+G99+G102+G105+G108+G111+G114+G117+G120+G123+G128+G134+G138+G141+G144+G146+G131+G136+G126</f>
        <v>281607218</v>
      </c>
      <c r="H89" s="20">
        <f>H149+H90+H93+H96+H99+H102+H105+H108+H111+H114+H117+H120+H123+H128+H134+H138+H141+H144+H146+H131+H136+H126</f>
        <v>291132518</v>
      </c>
    </row>
    <row r="90" spans="1:8" ht="45">
      <c r="A90" s="4" t="s">
        <v>319</v>
      </c>
      <c r="B90" s="23" t="s">
        <v>93</v>
      </c>
      <c r="C90" s="23"/>
      <c r="D90" s="23"/>
      <c r="E90" s="23"/>
      <c r="F90" s="10">
        <f>F91+F92</f>
        <v>10883518</v>
      </c>
      <c r="G90" s="10">
        <f>G91+G92</f>
        <v>10883518</v>
      </c>
      <c r="H90" s="10">
        <f>H91+H92</f>
        <v>10883518</v>
      </c>
    </row>
    <row r="91" spans="1:8" ht="12.75">
      <c r="A91" s="4" t="s">
        <v>243</v>
      </c>
      <c r="B91" s="23" t="s">
        <v>93</v>
      </c>
      <c r="C91" s="23" t="s">
        <v>306</v>
      </c>
      <c r="D91" s="23" t="s">
        <v>296</v>
      </c>
      <c r="E91" s="23" t="s">
        <v>288</v>
      </c>
      <c r="F91" s="10">
        <v>160840</v>
      </c>
      <c r="G91" s="10">
        <v>160840</v>
      </c>
      <c r="H91" s="10">
        <v>160840</v>
      </c>
    </row>
    <row r="92" spans="1:8" ht="12.75">
      <c r="A92" s="26" t="s">
        <v>466</v>
      </c>
      <c r="B92" s="23" t="s">
        <v>93</v>
      </c>
      <c r="C92" s="23" t="s">
        <v>467</v>
      </c>
      <c r="D92" s="23" t="s">
        <v>296</v>
      </c>
      <c r="E92" s="23" t="s">
        <v>288</v>
      </c>
      <c r="F92" s="10">
        <v>10722678</v>
      </c>
      <c r="G92" s="10">
        <v>10722678</v>
      </c>
      <c r="H92" s="10">
        <v>10722678</v>
      </c>
    </row>
    <row r="93" spans="1:8" ht="22.5">
      <c r="A93" s="25" t="s">
        <v>416</v>
      </c>
      <c r="B93" s="34" t="s">
        <v>94</v>
      </c>
      <c r="C93" s="23"/>
      <c r="D93" s="23"/>
      <c r="E93" s="23"/>
      <c r="F93" s="10">
        <f>F94+F95</f>
        <v>31734700</v>
      </c>
      <c r="G93" s="10">
        <f>G94+G95</f>
        <v>31859900</v>
      </c>
      <c r="H93" s="10">
        <f>H94+H95</f>
        <v>33290300</v>
      </c>
    </row>
    <row r="94" spans="1:8" ht="12.75">
      <c r="A94" s="4" t="s">
        <v>243</v>
      </c>
      <c r="B94" s="34" t="s">
        <v>94</v>
      </c>
      <c r="C94" s="34" t="s">
        <v>306</v>
      </c>
      <c r="D94" s="23" t="s">
        <v>296</v>
      </c>
      <c r="E94" s="23" t="s">
        <v>288</v>
      </c>
      <c r="F94" s="35">
        <v>413000</v>
      </c>
      <c r="G94" s="35">
        <v>415000</v>
      </c>
      <c r="H94" s="35">
        <v>433000</v>
      </c>
    </row>
    <row r="95" spans="1:8" ht="22.5">
      <c r="A95" s="4" t="s">
        <v>320</v>
      </c>
      <c r="B95" s="34" t="s">
        <v>94</v>
      </c>
      <c r="C95" s="34" t="s">
        <v>323</v>
      </c>
      <c r="D95" s="23" t="s">
        <v>296</v>
      </c>
      <c r="E95" s="23" t="s">
        <v>288</v>
      </c>
      <c r="F95" s="35">
        <v>31321700</v>
      </c>
      <c r="G95" s="35">
        <v>31444900</v>
      </c>
      <c r="H95" s="35">
        <v>32857300</v>
      </c>
    </row>
    <row r="96" spans="1:8" ht="33.75">
      <c r="A96" s="25" t="s">
        <v>417</v>
      </c>
      <c r="B96" s="34" t="s">
        <v>95</v>
      </c>
      <c r="C96" s="23"/>
      <c r="D96" s="23"/>
      <c r="E96" s="23"/>
      <c r="F96" s="10">
        <f>F97+F98</f>
        <v>13140900</v>
      </c>
      <c r="G96" s="10">
        <f>G97+G98</f>
        <v>13828900</v>
      </c>
      <c r="H96" s="10">
        <f>H97+H98</f>
        <v>14344900</v>
      </c>
    </row>
    <row r="97" spans="1:8" ht="12.75">
      <c r="A97" s="4" t="s">
        <v>243</v>
      </c>
      <c r="B97" s="34" t="s">
        <v>95</v>
      </c>
      <c r="C97" s="23" t="s">
        <v>306</v>
      </c>
      <c r="D97" s="23" t="s">
        <v>296</v>
      </c>
      <c r="E97" s="23" t="s">
        <v>288</v>
      </c>
      <c r="F97" s="35">
        <v>198000</v>
      </c>
      <c r="G97" s="35">
        <v>208000</v>
      </c>
      <c r="H97" s="35">
        <v>216000</v>
      </c>
    </row>
    <row r="98" spans="1:8" ht="22.5">
      <c r="A98" s="4" t="s">
        <v>320</v>
      </c>
      <c r="B98" s="34" t="s">
        <v>95</v>
      </c>
      <c r="C98" s="23" t="s">
        <v>323</v>
      </c>
      <c r="D98" s="23" t="s">
        <v>296</v>
      </c>
      <c r="E98" s="23" t="s">
        <v>288</v>
      </c>
      <c r="F98" s="35">
        <v>12942900</v>
      </c>
      <c r="G98" s="35">
        <v>13620900</v>
      </c>
      <c r="H98" s="35">
        <v>14128900</v>
      </c>
    </row>
    <row r="99" spans="1:8" ht="24">
      <c r="A99" s="36" t="s">
        <v>418</v>
      </c>
      <c r="B99" s="34" t="s">
        <v>96</v>
      </c>
      <c r="C99" s="23"/>
      <c r="D99" s="23"/>
      <c r="E99" s="23"/>
      <c r="F99" s="10">
        <f>F100+F101</f>
        <v>34169000</v>
      </c>
      <c r="G99" s="10">
        <f>G100+G101</f>
        <v>35535700</v>
      </c>
      <c r="H99" s="10">
        <f>H100+H101</f>
        <v>36957200</v>
      </c>
    </row>
    <row r="100" spans="1:8" ht="12.75">
      <c r="A100" s="4" t="s">
        <v>243</v>
      </c>
      <c r="B100" s="34" t="s">
        <v>96</v>
      </c>
      <c r="C100" s="23" t="s">
        <v>306</v>
      </c>
      <c r="D100" s="23" t="s">
        <v>296</v>
      </c>
      <c r="E100" s="23" t="s">
        <v>288</v>
      </c>
      <c r="F100" s="35">
        <v>513000</v>
      </c>
      <c r="G100" s="35">
        <v>533000</v>
      </c>
      <c r="H100" s="35">
        <v>555000</v>
      </c>
    </row>
    <row r="101" spans="1:8" ht="22.5">
      <c r="A101" s="4" t="s">
        <v>320</v>
      </c>
      <c r="B101" s="34" t="s">
        <v>96</v>
      </c>
      <c r="C101" s="23" t="s">
        <v>323</v>
      </c>
      <c r="D101" s="23" t="s">
        <v>296</v>
      </c>
      <c r="E101" s="23" t="s">
        <v>288</v>
      </c>
      <c r="F101" s="35">
        <v>33656000</v>
      </c>
      <c r="G101" s="35">
        <v>35002700</v>
      </c>
      <c r="H101" s="35">
        <v>36402200</v>
      </c>
    </row>
    <row r="102" spans="1:8" ht="22.5">
      <c r="A102" s="25" t="s">
        <v>336</v>
      </c>
      <c r="B102" s="34" t="s">
        <v>97</v>
      </c>
      <c r="C102" s="23"/>
      <c r="D102" s="23"/>
      <c r="E102" s="23"/>
      <c r="F102" s="10">
        <f>F103+F104</f>
        <v>3789900</v>
      </c>
      <c r="G102" s="10">
        <f>G103+G104</f>
        <v>3938100</v>
      </c>
      <c r="H102" s="10">
        <f>H103+H104</f>
        <v>4092100</v>
      </c>
    </row>
    <row r="103" spans="1:8" ht="12.75">
      <c r="A103" s="4" t="s">
        <v>243</v>
      </c>
      <c r="B103" s="34" t="s">
        <v>97</v>
      </c>
      <c r="C103" s="23" t="s">
        <v>306</v>
      </c>
      <c r="D103" s="23" t="s">
        <v>296</v>
      </c>
      <c r="E103" s="23" t="s">
        <v>288</v>
      </c>
      <c r="F103" s="35">
        <v>57000</v>
      </c>
      <c r="G103" s="35">
        <v>59100</v>
      </c>
      <c r="H103" s="35">
        <v>62000</v>
      </c>
    </row>
    <row r="104" spans="1:8" ht="22.5">
      <c r="A104" s="4" t="s">
        <v>320</v>
      </c>
      <c r="B104" s="34" t="s">
        <v>97</v>
      </c>
      <c r="C104" s="23" t="s">
        <v>323</v>
      </c>
      <c r="D104" s="23" t="s">
        <v>296</v>
      </c>
      <c r="E104" s="23" t="s">
        <v>288</v>
      </c>
      <c r="F104" s="35">
        <v>3732900</v>
      </c>
      <c r="G104" s="35">
        <v>3879000</v>
      </c>
      <c r="H104" s="35">
        <v>4030100</v>
      </c>
    </row>
    <row r="105" spans="1:8" ht="22.5">
      <c r="A105" s="25" t="s">
        <v>216</v>
      </c>
      <c r="B105" s="34" t="s">
        <v>98</v>
      </c>
      <c r="C105" s="23"/>
      <c r="D105" s="23"/>
      <c r="E105" s="23"/>
      <c r="F105" s="10">
        <f>F106+F107</f>
        <v>29354500</v>
      </c>
      <c r="G105" s="10">
        <f>G106+G107</f>
        <v>30528600</v>
      </c>
      <c r="H105" s="10">
        <f>H106+H107</f>
        <v>31749800</v>
      </c>
    </row>
    <row r="106" spans="1:8" ht="12.75">
      <c r="A106" s="4" t="s">
        <v>243</v>
      </c>
      <c r="B106" s="34" t="s">
        <v>98</v>
      </c>
      <c r="C106" s="23" t="s">
        <v>306</v>
      </c>
      <c r="D106" s="23" t="s">
        <v>296</v>
      </c>
      <c r="E106" s="23" t="s">
        <v>288</v>
      </c>
      <c r="F106" s="35">
        <v>440000</v>
      </c>
      <c r="G106" s="35">
        <v>458000</v>
      </c>
      <c r="H106" s="35">
        <v>476000</v>
      </c>
    </row>
    <row r="107" spans="1:8" ht="22.5">
      <c r="A107" s="4" t="s">
        <v>320</v>
      </c>
      <c r="B107" s="34" t="s">
        <v>98</v>
      </c>
      <c r="C107" s="23" t="s">
        <v>323</v>
      </c>
      <c r="D107" s="23" t="s">
        <v>296</v>
      </c>
      <c r="E107" s="23" t="s">
        <v>288</v>
      </c>
      <c r="F107" s="35">
        <v>28914500</v>
      </c>
      <c r="G107" s="35">
        <v>30070600</v>
      </c>
      <c r="H107" s="35">
        <v>31273800</v>
      </c>
    </row>
    <row r="108" spans="1:8" ht="33.75">
      <c r="A108" s="25" t="s">
        <v>110</v>
      </c>
      <c r="B108" s="34" t="s">
        <v>99</v>
      </c>
      <c r="C108" s="23"/>
      <c r="D108" s="23"/>
      <c r="E108" s="23"/>
      <c r="F108" s="10">
        <f>F109+F110</f>
        <v>82500</v>
      </c>
      <c r="G108" s="10">
        <f>G109+G110</f>
        <v>85800</v>
      </c>
      <c r="H108" s="10">
        <f>H109+H110</f>
        <v>89200</v>
      </c>
    </row>
    <row r="109" spans="1:8" ht="12.75">
      <c r="A109" s="4" t="s">
        <v>243</v>
      </c>
      <c r="B109" s="34" t="s">
        <v>99</v>
      </c>
      <c r="C109" s="23" t="s">
        <v>306</v>
      </c>
      <c r="D109" s="23" t="s">
        <v>296</v>
      </c>
      <c r="E109" s="23" t="s">
        <v>288</v>
      </c>
      <c r="F109" s="35">
        <v>1300</v>
      </c>
      <c r="G109" s="35">
        <v>1300</v>
      </c>
      <c r="H109" s="35">
        <v>1400</v>
      </c>
    </row>
    <row r="110" spans="1:8" ht="22.5">
      <c r="A110" s="4" t="s">
        <v>320</v>
      </c>
      <c r="B110" s="34" t="s">
        <v>99</v>
      </c>
      <c r="C110" s="23" t="s">
        <v>159</v>
      </c>
      <c r="D110" s="23" t="s">
        <v>296</v>
      </c>
      <c r="E110" s="23" t="s">
        <v>288</v>
      </c>
      <c r="F110" s="35">
        <v>81200</v>
      </c>
      <c r="G110" s="35">
        <f>85800-1300</f>
        <v>84500</v>
      </c>
      <c r="H110" s="35">
        <v>87800</v>
      </c>
    </row>
    <row r="111" spans="1:8" ht="33.75">
      <c r="A111" s="25" t="s">
        <v>111</v>
      </c>
      <c r="B111" s="34" t="s">
        <v>100</v>
      </c>
      <c r="C111" s="23"/>
      <c r="D111" s="23"/>
      <c r="E111" s="23"/>
      <c r="F111" s="10">
        <f>F112+F113</f>
        <v>6500</v>
      </c>
      <c r="G111" s="10">
        <f>G112+G113</f>
        <v>6500</v>
      </c>
      <c r="H111" s="10">
        <f>H112+H113</f>
        <v>6500</v>
      </c>
    </row>
    <row r="112" spans="1:8" ht="12.75">
      <c r="A112" s="4" t="s">
        <v>243</v>
      </c>
      <c r="B112" s="34" t="s">
        <v>100</v>
      </c>
      <c r="C112" s="23" t="s">
        <v>306</v>
      </c>
      <c r="D112" s="23" t="s">
        <v>296</v>
      </c>
      <c r="E112" s="23" t="s">
        <v>288</v>
      </c>
      <c r="F112" s="35">
        <v>100</v>
      </c>
      <c r="G112" s="35">
        <v>100</v>
      </c>
      <c r="H112" s="35">
        <v>100</v>
      </c>
    </row>
    <row r="113" spans="1:8" ht="22.5">
      <c r="A113" s="4" t="s">
        <v>320</v>
      </c>
      <c r="B113" s="34" t="s">
        <v>100</v>
      </c>
      <c r="C113" s="23" t="s">
        <v>323</v>
      </c>
      <c r="D113" s="23" t="s">
        <v>296</v>
      </c>
      <c r="E113" s="23" t="s">
        <v>288</v>
      </c>
      <c r="F113" s="35">
        <v>6400</v>
      </c>
      <c r="G113" s="35">
        <v>6400</v>
      </c>
      <c r="H113" s="35">
        <v>6400</v>
      </c>
    </row>
    <row r="114" spans="1:8" ht="45">
      <c r="A114" s="25" t="s">
        <v>193</v>
      </c>
      <c r="B114" s="34" t="s">
        <v>101</v>
      </c>
      <c r="C114" s="23"/>
      <c r="D114" s="23"/>
      <c r="E114" s="23"/>
      <c r="F114" s="10">
        <f>F115+F116</f>
        <v>1591700</v>
      </c>
      <c r="G114" s="10">
        <f>G115+G116</f>
        <v>1714400</v>
      </c>
      <c r="H114" s="10">
        <f>H115+H116</f>
        <v>1714400</v>
      </c>
    </row>
    <row r="115" spans="1:8" ht="12.75">
      <c r="A115" s="4" t="s">
        <v>243</v>
      </c>
      <c r="B115" s="34" t="s">
        <v>101</v>
      </c>
      <c r="C115" s="23" t="s">
        <v>306</v>
      </c>
      <c r="D115" s="23" t="s">
        <v>296</v>
      </c>
      <c r="E115" s="23" t="s">
        <v>288</v>
      </c>
      <c r="F115" s="35">
        <v>24000</v>
      </c>
      <c r="G115" s="35">
        <v>26000</v>
      </c>
      <c r="H115" s="35">
        <v>26000</v>
      </c>
    </row>
    <row r="116" spans="1:8" ht="22.5">
      <c r="A116" s="4" t="s">
        <v>320</v>
      </c>
      <c r="B116" s="34" t="s">
        <v>101</v>
      </c>
      <c r="C116" s="23" t="s">
        <v>323</v>
      </c>
      <c r="D116" s="23" t="s">
        <v>296</v>
      </c>
      <c r="E116" s="23" t="s">
        <v>288</v>
      </c>
      <c r="F116" s="35">
        <v>1567700</v>
      </c>
      <c r="G116" s="35">
        <v>1688400</v>
      </c>
      <c r="H116" s="35">
        <v>1688400</v>
      </c>
    </row>
    <row r="117" spans="1:8" ht="22.5">
      <c r="A117" s="25" t="s">
        <v>321</v>
      </c>
      <c r="B117" s="34" t="s">
        <v>102</v>
      </c>
      <c r="C117" s="23"/>
      <c r="D117" s="23"/>
      <c r="E117" s="23"/>
      <c r="F117" s="10">
        <f>F118+F119</f>
        <v>29435900</v>
      </c>
      <c r="G117" s="10">
        <f>G118+G119</f>
        <v>30761700</v>
      </c>
      <c r="H117" s="10">
        <f>H118+H119</f>
        <v>32446200</v>
      </c>
    </row>
    <row r="118" spans="1:8" ht="12.75">
      <c r="A118" s="4" t="s">
        <v>243</v>
      </c>
      <c r="B118" s="34" t="s">
        <v>102</v>
      </c>
      <c r="C118" s="23" t="s">
        <v>306</v>
      </c>
      <c r="D118" s="23" t="s">
        <v>296</v>
      </c>
      <c r="E118" s="23" t="s">
        <v>288</v>
      </c>
      <c r="F118" s="35">
        <v>442000</v>
      </c>
      <c r="G118" s="35">
        <v>462000</v>
      </c>
      <c r="H118" s="35">
        <v>487000</v>
      </c>
    </row>
    <row r="119" spans="1:8" ht="22.5">
      <c r="A119" s="4" t="s">
        <v>220</v>
      </c>
      <c r="B119" s="34" t="s">
        <v>102</v>
      </c>
      <c r="C119" s="23" t="s">
        <v>159</v>
      </c>
      <c r="D119" s="23" t="s">
        <v>296</v>
      </c>
      <c r="E119" s="23" t="s">
        <v>288</v>
      </c>
      <c r="F119" s="35">
        <v>28993900</v>
      </c>
      <c r="G119" s="35">
        <v>30299700</v>
      </c>
      <c r="H119" s="35">
        <v>31959200</v>
      </c>
    </row>
    <row r="120" spans="1:8" ht="22.5">
      <c r="A120" s="25" t="s">
        <v>329</v>
      </c>
      <c r="B120" s="34" t="s">
        <v>103</v>
      </c>
      <c r="C120" s="23"/>
      <c r="D120" s="23"/>
      <c r="E120" s="23"/>
      <c r="F120" s="10">
        <f>F121+F122</f>
        <v>75199300</v>
      </c>
      <c r="G120" s="10">
        <f>G121+G122</f>
        <v>77951800</v>
      </c>
      <c r="H120" s="10">
        <f>H121+H122</f>
        <v>80805200</v>
      </c>
    </row>
    <row r="121" spans="1:8" ht="12.75">
      <c r="A121" s="4" t="s">
        <v>243</v>
      </c>
      <c r="B121" s="34" t="s">
        <v>103</v>
      </c>
      <c r="C121" s="23" t="s">
        <v>306</v>
      </c>
      <c r="D121" s="23" t="s">
        <v>296</v>
      </c>
      <c r="E121" s="23" t="s">
        <v>288</v>
      </c>
      <c r="F121" s="35">
        <v>1008000</v>
      </c>
      <c r="G121" s="35">
        <v>1045000</v>
      </c>
      <c r="H121" s="35">
        <v>1083000</v>
      </c>
    </row>
    <row r="122" spans="1:8" ht="22.5">
      <c r="A122" s="8" t="s">
        <v>220</v>
      </c>
      <c r="B122" s="34" t="s">
        <v>103</v>
      </c>
      <c r="C122" s="23" t="s">
        <v>159</v>
      </c>
      <c r="D122" s="23" t="s">
        <v>296</v>
      </c>
      <c r="E122" s="23" t="s">
        <v>288</v>
      </c>
      <c r="F122" s="35">
        <v>74191300</v>
      </c>
      <c r="G122" s="35">
        <v>76906800</v>
      </c>
      <c r="H122" s="35">
        <v>79722200</v>
      </c>
    </row>
    <row r="123" spans="1:8" ht="33.75">
      <c r="A123" s="25" t="s">
        <v>419</v>
      </c>
      <c r="B123" s="34" t="s">
        <v>104</v>
      </c>
      <c r="C123" s="23"/>
      <c r="D123" s="23"/>
      <c r="E123" s="23"/>
      <c r="F123" s="10">
        <f>F124+F125</f>
        <v>888700</v>
      </c>
      <c r="G123" s="10">
        <f>G124+G125</f>
        <v>888700</v>
      </c>
      <c r="H123" s="10">
        <f>H124+H125</f>
        <v>888700</v>
      </c>
    </row>
    <row r="124" spans="1:8" ht="12.75">
      <c r="A124" s="4" t="s">
        <v>243</v>
      </c>
      <c r="B124" s="34" t="s">
        <v>104</v>
      </c>
      <c r="C124" s="23" t="s">
        <v>306</v>
      </c>
      <c r="D124" s="23" t="s">
        <v>296</v>
      </c>
      <c r="E124" s="23" t="s">
        <v>288</v>
      </c>
      <c r="F124" s="35">
        <v>16000</v>
      </c>
      <c r="G124" s="35">
        <v>16000</v>
      </c>
      <c r="H124" s="35">
        <v>16000</v>
      </c>
    </row>
    <row r="125" spans="1:8" ht="22.5">
      <c r="A125" s="4" t="s">
        <v>320</v>
      </c>
      <c r="B125" s="34" t="s">
        <v>104</v>
      </c>
      <c r="C125" s="23" t="s">
        <v>323</v>
      </c>
      <c r="D125" s="23" t="s">
        <v>296</v>
      </c>
      <c r="E125" s="23" t="s">
        <v>288</v>
      </c>
      <c r="F125" s="35">
        <v>872700</v>
      </c>
      <c r="G125" s="35">
        <v>872700</v>
      </c>
      <c r="H125" s="35">
        <v>872700</v>
      </c>
    </row>
    <row r="126" spans="1:8" ht="12.75">
      <c r="A126" s="25" t="s">
        <v>553</v>
      </c>
      <c r="B126" s="34" t="s">
        <v>552</v>
      </c>
      <c r="C126" s="23"/>
      <c r="D126" s="23"/>
      <c r="E126" s="23"/>
      <c r="F126" s="35">
        <f>F127</f>
        <v>300</v>
      </c>
      <c r="G126" s="35">
        <f>G127</f>
        <v>300</v>
      </c>
      <c r="H126" s="35">
        <f>H127</f>
        <v>300</v>
      </c>
    </row>
    <row r="127" spans="1:8" ht="22.5">
      <c r="A127" s="4" t="s">
        <v>320</v>
      </c>
      <c r="B127" s="34" t="s">
        <v>552</v>
      </c>
      <c r="C127" s="23" t="s">
        <v>323</v>
      </c>
      <c r="D127" s="23" t="s">
        <v>296</v>
      </c>
      <c r="E127" s="23" t="s">
        <v>288</v>
      </c>
      <c r="F127" s="35">
        <v>300</v>
      </c>
      <c r="G127" s="35">
        <v>300</v>
      </c>
      <c r="H127" s="35">
        <v>300</v>
      </c>
    </row>
    <row r="128" spans="1:8" ht="45">
      <c r="A128" s="37" t="s">
        <v>420</v>
      </c>
      <c r="B128" s="34" t="s">
        <v>105</v>
      </c>
      <c r="C128" s="23"/>
      <c r="D128" s="23"/>
      <c r="E128" s="23"/>
      <c r="F128" s="9">
        <f>F129+F130</f>
        <v>3959600</v>
      </c>
      <c r="G128" s="9">
        <f>G129+G130</f>
        <v>4117600</v>
      </c>
      <c r="H128" s="9">
        <f>H129+H130</f>
        <v>4281900</v>
      </c>
    </row>
    <row r="129" spans="1:8" ht="12.75">
      <c r="A129" s="4" t="s">
        <v>243</v>
      </c>
      <c r="B129" s="34" t="s">
        <v>105</v>
      </c>
      <c r="C129" s="23" t="s">
        <v>306</v>
      </c>
      <c r="D129" s="23" t="s">
        <v>296</v>
      </c>
      <c r="E129" s="23" t="s">
        <v>288</v>
      </c>
      <c r="F129" s="35">
        <v>60000</v>
      </c>
      <c r="G129" s="35">
        <v>62000</v>
      </c>
      <c r="H129" s="35">
        <v>65000</v>
      </c>
    </row>
    <row r="130" spans="1:8" ht="22.5">
      <c r="A130" s="4" t="s">
        <v>320</v>
      </c>
      <c r="B130" s="34" t="s">
        <v>105</v>
      </c>
      <c r="C130" s="23" t="s">
        <v>323</v>
      </c>
      <c r="D130" s="23" t="s">
        <v>296</v>
      </c>
      <c r="E130" s="23" t="s">
        <v>288</v>
      </c>
      <c r="F130" s="35">
        <v>3899600</v>
      </c>
      <c r="G130" s="35">
        <v>4055600</v>
      </c>
      <c r="H130" s="35">
        <v>4216900</v>
      </c>
    </row>
    <row r="131" spans="1:8" ht="33.75">
      <c r="A131" s="4" t="s">
        <v>421</v>
      </c>
      <c r="B131" s="34" t="s">
        <v>387</v>
      </c>
      <c r="C131" s="23"/>
      <c r="D131" s="23"/>
      <c r="E131" s="23"/>
      <c r="F131" s="9">
        <f>F132+F133</f>
        <v>81300</v>
      </c>
      <c r="G131" s="9">
        <f>G132+G133</f>
        <v>84500</v>
      </c>
      <c r="H131" s="9">
        <f>H132+H133</f>
        <v>84500</v>
      </c>
    </row>
    <row r="132" spans="1:8" ht="12.75">
      <c r="A132" s="4" t="s">
        <v>243</v>
      </c>
      <c r="B132" s="34" t="s">
        <v>387</v>
      </c>
      <c r="C132" s="23" t="s">
        <v>306</v>
      </c>
      <c r="D132" s="23" t="s">
        <v>296</v>
      </c>
      <c r="E132" s="23" t="s">
        <v>291</v>
      </c>
      <c r="F132" s="10">
        <v>8130</v>
      </c>
      <c r="G132" s="10">
        <v>8450</v>
      </c>
      <c r="H132" s="10">
        <v>8450</v>
      </c>
    </row>
    <row r="133" spans="1:8" ht="12.75">
      <c r="A133" s="6" t="s">
        <v>222</v>
      </c>
      <c r="B133" s="34" t="s">
        <v>387</v>
      </c>
      <c r="C133" s="23" t="s">
        <v>316</v>
      </c>
      <c r="D133" s="23" t="s">
        <v>296</v>
      </c>
      <c r="E133" s="23" t="s">
        <v>291</v>
      </c>
      <c r="F133" s="10">
        <v>73170</v>
      </c>
      <c r="G133" s="10">
        <v>76050</v>
      </c>
      <c r="H133" s="10">
        <v>76050</v>
      </c>
    </row>
    <row r="134" spans="1:8" ht="33.75">
      <c r="A134" s="4" t="s">
        <v>554</v>
      </c>
      <c r="B134" s="34" t="s">
        <v>496</v>
      </c>
      <c r="C134" s="23"/>
      <c r="D134" s="23"/>
      <c r="E134" s="23"/>
      <c r="F134" s="35">
        <f>F135</f>
        <v>39000</v>
      </c>
      <c r="G134" s="35">
        <f>G135</f>
        <v>39000</v>
      </c>
      <c r="H134" s="35">
        <f>H135</f>
        <v>39000</v>
      </c>
    </row>
    <row r="135" spans="1:8" ht="12.75">
      <c r="A135" s="4" t="s">
        <v>243</v>
      </c>
      <c r="B135" s="34" t="s">
        <v>496</v>
      </c>
      <c r="C135" s="23" t="s">
        <v>306</v>
      </c>
      <c r="D135" s="23" t="s">
        <v>296</v>
      </c>
      <c r="E135" s="23" t="s">
        <v>291</v>
      </c>
      <c r="F135" s="35">
        <v>39000</v>
      </c>
      <c r="G135" s="35">
        <v>39000</v>
      </c>
      <c r="H135" s="35">
        <v>39000</v>
      </c>
    </row>
    <row r="136" spans="1:8" ht="84">
      <c r="A136" s="58" t="s">
        <v>539</v>
      </c>
      <c r="B136" s="34" t="s">
        <v>538</v>
      </c>
      <c r="C136" s="23"/>
      <c r="D136" s="23"/>
      <c r="E136" s="23"/>
      <c r="F136" s="35">
        <f>F137</f>
        <v>462400</v>
      </c>
      <c r="G136" s="35">
        <f>G137</f>
        <v>462400</v>
      </c>
      <c r="H136" s="35">
        <f>H137</f>
        <v>462400</v>
      </c>
    </row>
    <row r="137" spans="1:8" ht="12.75">
      <c r="A137" s="4" t="s">
        <v>243</v>
      </c>
      <c r="B137" s="34" t="s">
        <v>538</v>
      </c>
      <c r="C137" s="23" t="s">
        <v>306</v>
      </c>
      <c r="D137" s="23" t="s">
        <v>296</v>
      </c>
      <c r="E137" s="23" t="s">
        <v>291</v>
      </c>
      <c r="F137" s="35">
        <v>462400</v>
      </c>
      <c r="G137" s="35">
        <v>462400</v>
      </c>
      <c r="H137" s="35">
        <v>462400</v>
      </c>
    </row>
    <row r="138" spans="1:8" ht="22.5">
      <c r="A138" s="4" t="s">
        <v>422</v>
      </c>
      <c r="B138" s="23" t="s">
        <v>106</v>
      </c>
      <c r="C138" s="23"/>
      <c r="D138" s="23"/>
      <c r="E138" s="23"/>
      <c r="F138" s="10">
        <f>F139+F140</f>
        <v>1841200</v>
      </c>
      <c r="G138" s="10">
        <f>G139+G140</f>
        <v>1914900</v>
      </c>
      <c r="H138" s="10">
        <f>H139+H140</f>
        <v>1991500</v>
      </c>
    </row>
    <row r="139" spans="1:8" ht="12.75">
      <c r="A139" s="4" t="s">
        <v>243</v>
      </c>
      <c r="B139" s="23" t="s">
        <v>106</v>
      </c>
      <c r="C139" s="23" t="s">
        <v>306</v>
      </c>
      <c r="D139" s="23" t="s">
        <v>296</v>
      </c>
      <c r="E139" s="23" t="s">
        <v>288</v>
      </c>
      <c r="F139" s="35">
        <v>28000</v>
      </c>
      <c r="G139" s="35">
        <v>29000</v>
      </c>
      <c r="H139" s="35">
        <v>30000</v>
      </c>
    </row>
    <row r="140" spans="1:8" ht="22.5">
      <c r="A140" s="4" t="s">
        <v>320</v>
      </c>
      <c r="B140" s="23" t="s">
        <v>106</v>
      </c>
      <c r="C140" s="23" t="s">
        <v>323</v>
      </c>
      <c r="D140" s="23" t="s">
        <v>296</v>
      </c>
      <c r="E140" s="23" t="s">
        <v>288</v>
      </c>
      <c r="F140" s="35">
        <v>1813200</v>
      </c>
      <c r="G140" s="35">
        <v>1885900</v>
      </c>
      <c r="H140" s="35">
        <v>1961500</v>
      </c>
    </row>
    <row r="141" spans="1:8" ht="22.5">
      <c r="A141" s="38" t="s">
        <v>521</v>
      </c>
      <c r="B141" s="23" t="s">
        <v>107</v>
      </c>
      <c r="C141" s="23"/>
      <c r="D141" s="23"/>
      <c r="E141" s="23"/>
      <c r="F141" s="10">
        <f>F142+F143</f>
        <v>30111700</v>
      </c>
      <c r="G141" s="10">
        <f>G142+G143</f>
        <v>30107700</v>
      </c>
      <c r="H141" s="10">
        <f>H142+H143</f>
        <v>30107700</v>
      </c>
    </row>
    <row r="142" spans="1:8" ht="12.75">
      <c r="A142" s="4" t="s">
        <v>243</v>
      </c>
      <c r="B142" s="23" t="s">
        <v>107</v>
      </c>
      <c r="C142" s="23" t="s">
        <v>306</v>
      </c>
      <c r="D142" s="23" t="s">
        <v>296</v>
      </c>
      <c r="E142" s="23" t="s">
        <v>288</v>
      </c>
      <c r="F142" s="35">
        <v>118000</v>
      </c>
      <c r="G142" s="35">
        <v>117000</v>
      </c>
      <c r="H142" s="35">
        <v>117000</v>
      </c>
    </row>
    <row r="143" spans="1:8" ht="22.5">
      <c r="A143" s="4" t="s">
        <v>220</v>
      </c>
      <c r="B143" s="23" t="s">
        <v>107</v>
      </c>
      <c r="C143" s="23" t="s">
        <v>159</v>
      </c>
      <c r="D143" s="23" t="s">
        <v>296</v>
      </c>
      <c r="E143" s="23" t="s">
        <v>288</v>
      </c>
      <c r="F143" s="35">
        <v>29993700</v>
      </c>
      <c r="G143" s="35">
        <v>29990700</v>
      </c>
      <c r="H143" s="35">
        <v>29990700</v>
      </c>
    </row>
    <row r="144" spans="1:8" ht="22.5">
      <c r="A144" s="4" t="s">
        <v>112</v>
      </c>
      <c r="B144" s="23" t="s">
        <v>108</v>
      </c>
      <c r="C144" s="23"/>
      <c r="D144" s="23"/>
      <c r="E144" s="23"/>
      <c r="F144" s="10">
        <f>F145</f>
        <v>1000000</v>
      </c>
      <c r="G144" s="10">
        <f>G145</f>
        <v>1000000</v>
      </c>
      <c r="H144" s="10">
        <f>H145</f>
        <v>1000000</v>
      </c>
    </row>
    <row r="145" spans="1:8" ht="22.5">
      <c r="A145" s="4" t="s">
        <v>320</v>
      </c>
      <c r="B145" s="23" t="s">
        <v>108</v>
      </c>
      <c r="C145" s="23" t="s">
        <v>323</v>
      </c>
      <c r="D145" s="23" t="s">
        <v>296</v>
      </c>
      <c r="E145" s="23" t="s">
        <v>288</v>
      </c>
      <c r="F145" s="9">
        <v>1000000</v>
      </c>
      <c r="G145" s="9">
        <v>1000000</v>
      </c>
      <c r="H145" s="9">
        <v>1000000</v>
      </c>
    </row>
    <row r="146" spans="1:8" ht="12.75">
      <c r="A146" s="4" t="s">
        <v>337</v>
      </c>
      <c r="B146" s="23" t="s">
        <v>109</v>
      </c>
      <c r="C146" s="23"/>
      <c r="D146" s="23"/>
      <c r="E146" s="23"/>
      <c r="F146" s="10">
        <f>F147</f>
        <v>400000</v>
      </c>
      <c r="G146" s="10">
        <f>G147</f>
        <v>400000</v>
      </c>
      <c r="H146" s="10">
        <f>H147</f>
        <v>400000</v>
      </c>
    </row>
    <row r="147" spans="1:8" ht="22.5">
      <c r="A147" s="4" t="s">
        <v>320</v>
      </c>
      <c r="B147" s="23" t="s">
        <v>109</v>
      </c>
      <c r="C147" s="23" t="s">
        <v>323</v>
      </c>
      <c r="D147" s="23" t="s">
        <v>296</v>
      </c>
      <c r="E147" s="23" t="s">
        <v>288</v>
      </c>
      <c r="F147" s="10">
        <v>400000</v>
      </c>
      <c r="G147" s="10">
        <v>400000</v>
      </c>
      <c r="H147" s="10">
        <v>400000</v>
      </c>
    </row>
    <row r="148" spans="1:8" ht="12.75">
      <c r="A148" s="6" t="s">
        <v>468</v>
      </c>
      <c r="B148" s="34" t="s">
        <v>73</v>
      </c>
      <c r="C148" s="23"/>
      <c r="D148" s="23"/>
      <c r="E148" s="23"/>
      <c r="F148" s="20">
        <f>F149</f>
        <v>5497200</v>
      </c>
      <c r="G148" s="20">
        <f>G149</f>
        <v>5497200</v>
      </c>
      <c r="H148" s="20">
        <f>H149</f>
        <v>5497200</v>
      </c>
    </row>
    <row r="149" spans="1:8" ht="33.75">
      <c r="A149" s="25" t="s">
        <v>203</v>
      </c>
      <c r="B149" s="34" t="s">
        <v>92</v>
      </c>
      <c r="C149" s="23"/>
      <c r="D149" s="23"/>
      <c r="E149" s="23"/>
      <c r="F149" s="10">
        <f>F150+F151</f>
        <v>5497200</v>
      </c>
      <c r="G149" s="10">
        <f>G150+G151</f>
        <v>5497200</v>
      </c>
      <c r="H149" s="10">
        <f>H150+H151</f>
        <v>5497200</v>
      </c>
    </row>
    <row r="150" spans="1:8" ht="12.75">
      <c r="A150" s="4" t="s">
        <v>243</v>
      </c>
      <c r="B150" s="34" t="s">
        <v>92</v>
      </c>
      <c r="C150" s="23" t="s">
        <v>306</v>
      </c>
      <c r="D150" s="23" t="s">
        <v>296</v>
      </c>
      <c r="E150" s="23" t="s">
        <v>288</v>
      </c>
      <c r="F150" s="35">
        <v>83000</v>
      </c>
      <c r="G150" s="35">
        <v>83000</v>
      </c>
      <c r="H150" s="35">
        <v>83000</v>
      </c>
    </row>
    <row r="151" spans="1:8" ht="22.5">
      <c r="A151" s="4" t="s">
        <v>320</v>
      </c>
      <c r="B151" s="34" t="s">
        <v>92</v>
      </c>
      <c r="C151" s="23" t="s">
        <v>323</v>
      </c>
      <c r="D151" s="23" t="s">
        <v>296</v>
      </c>
      <c r="E151" s="23" t="s">
        <v>288</v>
      </c>
      <c r="F151" s="35">
        <v>5414200</v>
      </c>
      <c r="G151" s="35">
        <v>5414200</v>
      </c>
      <c r="H151" s="35">
        <v>5414200</v>
      </c>
    </row>
    <row r="152" spans="1:8" ht="22.5">
      <c r="A152" s="4" t="s">
        <v>251</v>
      </c>
      <c r="B152" s="23" t="s">
        <v>252</v>
      </c>
      <c r="C152" s="23"/>
      <c r="D152" s="23"/>
      <c r="E152" s="23"/>
      <c r="F152" s="10">
        <f>F153+F158+F167+F161+F164</f>
        <v>64156000</v>
      </c>
      <c r="G152" s="10">
        <f>G153+G158+G167+G161+G164</f>
        <v>64088700</v>
      </c>
      <c r="H152" s="10">
        <f>H153+H158+H167+H161+H164</f>
        <v>64106200</v>
      </c>
    </row>
    <row r="153" spans="1:8" ht="12.75">
      <c r="A153" s="6" t="s">
        <v>247</v>
      </c>
      <c r="B153" s="23" t="s">
        <v>116</v>
      </c>
      <c r="C153" s="23"/>
      <c r="D153" s="23"/>
      <c r="E153" s="23"/>
      <c r="F153" s="10">
        <f>F154+F155+F156+F157</f>
        <v>12348800</v>
      </c>
      <c r="G153" s="10">
        <f>G154+G155+G156+G157</f>
        <v>12348800</v>
      </c>
      <c r="H153" s="10">
        <f>H154+H155+H156+H157</f>
        <v>12348800</v>
      </c>
    </row>
    <row r="154" spans="1:8" ht="12.75">
      <c r="A154" s="25" t="s">
        <v>231</v>
      </c>
      <c r="B154" s="23" t="s">
        <v>116</v>
      </c>
      <c r="C154" s="23" t="s">
        <v>303</v>
      </c>
      <c r="D154" s="23" t="s">
        <v>296</v>
      </c>
      <c r="E154" s="23" t="s">
        <v>291</v>
      </c>
      <c r="F154" s="10">
        <v>9259000</v>
      </c>
      <c r="G154" s="10">
        <v>9259000</v>
      </c>
      <c r="H154" s="10">
        <v>9259000</v>
      </c>
    </row>
    <row r="155" spans="1:8" ht="22.5">
      <c r="A155" s="25" t="s">
        <v>232</v>
      </c>
      <c r="B155" s="23" t="s">
        <v>116</v>
      </c>
      <c r="C155" s="23" t="s">
        <v>230</v>
      </c>
      <c r="D155" s="23" t="s">
        <v>296</v>
      </c>
      <c r="E155" s="23" t="s">
        <v>291</v>
      </c>
      <c r="F155" s="10">
        <v>2796200</v>
      </c>
      <c r="G155" s="10">
        <v>2796200</v>
      </c>
      <c r="H155" s="10">
        <v>2796200</v>
      </c>
    </row>
    <row r="156" spans="1:8" ht="12.75">
      <c r="A156" s="4" t="s">
        <v>310</v>
      </c>
      <c r="B156" s="23" t="s">
        <v>116</v>
      </c>
      <c r="C156" s="23" t="s">
        <v>307</v>
      </c>
      <c r="D156" s="23" t="s">
        <v>296</v>
      </c>
      <c r="E156" s="23" t="s">
        <v>291</v>
      </c>
      <c r="F156" s="10">
        <v>291700</v>
      </c>
      <c r="G156" s="10">
        <v>291700</v>
      </c>
      <c r="H156" s="10">
        <v>291700</v>
      </c>
    </row>
    <row r="157" spans="1:8" ht="12.75">
      <c r="A157" s="6" t="s">
        <v>272</v>
      </c>
      <c r="B157" s="23" t="s">
        <v>116</v>
      </c>
      <c r="C157" s="23" t="s">
        <v>309</v>
      </c>
      <c r="D157" s="23" t="s">
        <v>296</v>
      </c>
      <c r="E157" s="23" t="s">
        <v>291</v>
      </c>
      <c r="F157" s="10">
        <v>1900</v>
      </c>
      <c r="G157" s="10">
        <v>1900</v>
      </c>
      <c r="H157" s="10">
        <v>1900</v>
      </c>
    </row>
    <row r="158" spans="1:8" ht="22.5">
      <c r="A158" s="6" t="s">
        <v>415</v>
      </c>
      <c r="B158" s="34" t="s">
        <v>91</v>
      </c>
      <c r="C158" s="23"/>
      <c r="D158" s="23"/>
      <c r="E158" s="23"/>
      <c r="F158" s="10">
        <f>F159+F160</f>
        <v>30174900</v>
      </c>
      <c r="G158" s="10">
        <f>G159+G160</f>
        <v>30107600</v>
      </c>
      <c r="H158" s="10">
        <f>H159+H160</f>
        <v>30125100</v>
      </c>
    </row>
    <row r="159" spans="1:8" ht="33.75">
      <c r="A159" s="4" t="s">
        <v>317</v>
      </c>
      <c r="B159" s="34" t="s">
        <v>91</v>
      </c>
      <c r="C159" s="23" t="s">
        <v>315</v>
      </c>
      <c r="D159" s="23" t="s">
        <v>296</v>
      </c>
      <c r="E159" s="23" t="s">
        <v>286</v>
      </c>
      <c r="F159" s="35">
        <v>29974900</v>
      </c>
      <c r="G159" s="35">
        <v>29907600</v>
      </c>
      <c r="H159" s="35">
        <v>29925100</v>
      </c>
    </row>
    <row r="160" spans="1:8" ht="12.75">
      <c r="A160" s="6" t="s">
        <v>222</v>
      </c>
      <c r="B160" s="34" t="s">
        <v>91</v>
      </c>
      <c r="C160" s="23" t="s">
        <v>316</v>
      </c>
      <c r="D160" s="23" t="s">
        <v>296</v>
      </c>
      <c r="E160" s="23" t="s">
        <v>286</v>
      </c>
      <c r="F160" s="35">
        <v>200000</v>
      </c>
      <c r="G160" s="35">
        <v>200000</v>
      </c>
      <c r="H160" s="35">
        <v>200000</v>
      </c>
    </row>
    <row r="161" spans="1:8" ht="12.75">
      <c r="A161" s="28" t="s">
        <v>425</v>
      </c>
      <c r="B161" s="34" t="s">
        <v>114</v>
      </c>
      <c r="C161" s="22"/>
      <c r="D161" s="22"/>
      <c r="E161" s="22"/>
      <c r="F161" s="20">
        <f>F162+F163</f>
        <v>3893900</v>
      </c>
      <c r="G161" s="20">
        <f>G162+G163</f>
        <v>3893900</v>
      </c>
      <c r="H161" s="20">
        <f>H162+H163</f>
        <v>3893900</v>
      </c>
    </row>
    <row r="162" spans="1:8" ht="12.75">
      <c r="A162" s="25" t="s">
        <v>231</v>
      </c>
      <c r="B162" s="34" t="s">
        <v>114</v>
      </c>
      <c r="C162" s="23" t="s">
        <v>303</v>
      </c>
      <c r="D162" s="23" t="s">
        <v>296</v>
      </c>
      <c r="E162" s="23" t="s">
        <v>291</v>
      </c>
      <c r="F162" s="35">
        <v>2990700</v>
      </c>
      <c r="G162" s="35">
        <v>2990700</v>
      </c>
      <c r="H162" s="35">
        <v>2990700</v>
      </c>
    </row>
    <row r="163" spans="1:8" ht="22.5">
      <c r="A163" s="25" t="s">
        <v>232</v>
      </c>
      <c r="B163" s="34" t="s">
        <v>114</v>
      </c>
      <c r="C163" s="23" t="s">
        <v>230</v>
      </c>
      <c r="D163" s="23" t="s">
        <v>296</v>
      </c>
      <c r="E163" s="23" t="s">
        <v>291</v>
      </c>
      <c r="F163" s="35">
        <v>903200</v>
      </c>
      <c r="G163" s="35">
        <v>903200</v>
      </c>
      <c r="H163" s="35">
        <v>903200</v>
      </c>
    </row>
    <row r="164" spans="1:8" ht="22.5">
      <c r="A164" s="25" t="s">
        <v>321</v>
      </c>
      <c r="B164" s="34" t="s">
        <v>115</v>
      </c>
      <c r="C164" s="22"/>
      <c r="D164" s="22"/>
      <c r="E164" s="22"/>
      <c r="F164" s="20">
        <f>F165+F166</f>
        <v>4787200</v>
      </c>
      <c r="G164" s="20">
        <f>G165+G166</f>
        <v>4787200</v>
      </c>
      <c r="H164" s="20">
        <f>H165+H166</f>
        <v>4787200</v>
      </c>
    </row>
    <row r="165" spans="1:8" ht="12.75">
      <c r="A165" s="25" t="s">
        <v>231</v>
      </c>
      <c r="B165" s="34" t="s">
        <v>115</v>
      </c>
      <c r="C165" s="23" t="s">
        <v>303</v>
      </c>
      <c r="D165" s="23" t="s">
        <v>296</v>
      </c>
      <c r="E165" s="23" t="s">
        <v>291</v>
      </c>
      <c r="F165" s="35">
        <v>3676800</v>
      </c>
      <c r="G165" s="35">
        <v>3676800</v>
      </c>
      <c r="H165" s="35">
        <v>3676800</v>
      </c>
    </row>
    <row r="166" spans="1:8" ht="22.5">
      <c r="A166" s="25" t="s">
        <v>232</v>
      </c>
      <c r="B166" s="34" t="s">
        <v>115</v>
      </c>
      <c r="C166" s="23" t="s">
        <v>230</v>
      </c>
      <c r="D166" s="23" t="s">
        <v>296</v>
      </c>
      <c r="E166" s="23" t="s">
        <v>291</v>
      </c>
      <c r="F166" s="35">
        <v>1110400</v>
      </c>
      <c r="G166" s="35">
        <v>1110400</v>
      </c>
      <c r="H166" s="35">
        <v>1110400</v>
      </c>
    </row>
    <row r="167" spans="1:8" ht="22.5">
      <c r="A167" s="26" t="s">
        <v>424</v>
      </c>
      <c r="B167" s="23" t="s">
        <v>388</v>
      </c>
      <c r="C167" s="22"/>
      <c r="D167" s="22"/>
      <c r="E167" s="22"/>
      <c r="F167" s="20">
        <f>F168+F169+F170+F171+F172+F173</f>
        <v>12951200</v>
      </c>
      <c r="G167" s="20">
        <f>G168+G169+G170+G171+G172+G173</f>
        <v>12951200</v>
      </c>
      <c r="H167" s="20">
        <f>H168+H169+H170+H171+H172+H173</f>
        <v>12951200</v>
      </c>
    </row>
    <row r="168" spans="1:8" ht="12.75">
      <c r="A168" s="25" t="s">
        <v>231</v>
      </c>
      <c r="B168" s="23" t="s">
        <v>388</v>
      </c>
      <c r="C168" s="23" t="s">
        <v>303</v>
      </c>
      <c r="D168" s="23" t="s">
        <v>296</v>
      </c>
      <c r="E168" s="23" t="s">
        <v>291</v>
      </c>
      <c r="F168" s="10">
        <v>8126000</v>
      </c>
      <c r="G168" s="10">
        <v>8126000</v>
      </c>
      <c r="H168" s="10">
        <v>8126000</v>
      </c>
    </row>
    <row r="169" spans="1:8" ht="22.5">
      <c r="A169" s="25" t="s">
        <v>232</v>
      </c>
      <c r="B169" s="23" t="s">
        <v>388</v>
      </c>
      <c r="C169" s="23" t="s">
        <v>230</v>
      </c>
      <c r="D169" s="23" t="s">
        <v>296</v>
      </c>
      <c r="E169" s="23" t="s">
        <v>291</v>
      </c>
      <c r="F169" s="10">
        <v>2454100</v>
      </c>
      <c r="G169" s="10">
        <v>2454100</v>
      </c>
      <c r="H169" s="10">
        <v>2454100</v>
      </c>
    </row>
    <row r="170" spans="1:8" ht="12.75">
      <c r="A170" s="4" t="s">
        <v>326</v>
      </c>
      <c r="B170" s="23" t="s">
        <v>388</v>
      </c>
      <c r="C170" s="23" t="s">
        <v>325</v>
      </c>
      <c r="D170" s="23" t="s">
        <v>296</v>
      </c>
      <c r="E170" s="23" t="s">
        <v>291</v>
      </c>
      <c r="F170" s="10">
        <v>600000</v>
      </c>
      <c r="G170" s="10">
        <v>600000</v>
      </c>
      <c r="H170" s="10">
        <v>600000</v>
      </c>
    </row>
    <row r="171" spans="1:8" ht="12.75">
      <c r="A171" s="4" t="s">
        <v>243</v>
      </c>
      <c r="B171" s="23" t="s">
        <v>388</v>
      </c>
      <c r="C171" s="23" t="s">
        <v>306</v>
      </c>
      <c r="D171" s="23" t="s">
        <v>296</v>
      </c>
      <c r="E171" s="23" t="s">
        <v>291</v>
      </c>
      <c r="F171" s="10">
        <v>1326100</v>
      </c>
      <c r="G171" s="10">
        <v>1326100</v>
      </c>
      <c r="H171" s="10">
        <v>1326100</v>
      </c>
    </row>
    <row r="172" spans="1:8" ht="12.75">
      <c r="A172" s="4" t="s">
        <v>341</v>
      </c>
      <c r="B172" s="23" t="s">
        <v>388</v>
      </c>
      <c r="C172" s="23" t="s">
        <v>340</v>
      </c>
      <c r="D172" s="23" t="s">
        <v>296</v>
      </c>
      <c r="E172" s="23" t="s">
        <v>291</v>
      </c>
      <c r="F172" s="10">
        <v>435000</v>
      </c>
      <c r="G172" s="10">
        <v>435000</v>
      </c>
      <c r="H172" s="10">
        <v>435000</v>
      </c>
    </row>
    <row r="173" spans="1:8" ht="12.75">
      <c r="A173" s="4" t="s">
        <v>310</v>
      </c>
      <c r="B173" s="23" t="s">
        <v>388</v>
      </c>
      <c r="C173" s="23" t="s">
        <v>307</v>
      </c>
      <c r="D173" s="23" t="s">
        <v>296</v>
      </c>
      <c r="E173" s="23" t="s">
        <v>291</v>
      </c>
      <c r="F173" s="10">
        <v>10000</v>
      </c>
      <c r="G173" s="10">
        <v>10000</v>
      </c>
      <c r="H173" s="10">
        <v>10000</v>
      </c>
    </row>
    <row r="174" spans="1:8" ht="22.5">
      <c r="A174" s="24" t="s">
        <v>248</v>
      </c>
      <c r="B174" s="21" t="s">
        <v>249</v>
      </c>
      <c r="C174" s="22"/>
      <c r="D174" s="22"/>
      <c r="E174" s="22"/>
      <c r="F174" s="20">
        <f>F175+F179+F177+F182</f>
        <v>335000</v>
      </c>
      <c r="G174" s="20">
        <f>G175+G179+G177+G182</f>
        <v>335000</v>
      </c>
      <c r="H174" s="20">
        <f>H175+H179+H177+H182</f>
        <v>635000</v>
      </c>
    </row>
    <row r="175" spans="1:8" ht="22.5">
      <c r="A175" s="26" t="s">
        <v>503</v>
      </c>
      <c r="B175" s="23" t="s">
        <v>502</v>
      </c>
      <c r="C175" s="23"/>
      <c r="D175" s="22"/>
      <c r="E175" s="22"/>
      <c r="F175" s="20">
        <f>F176</f>
        <v>0</v>
      </c>
      <c r="G175" s="20">
        <f>G176</f>
        <v>0</v>
      </c>
      <c r="H175" s="20">
        <f>H176</f>
        <v>300000</v>
      </c>
    </row>
    <row r="176" spans="1:8" ht="12.75">
      <c r="A176" s="26" t="s">
        <v>222</v>
      </c>
      <c r="B176" s="23" t="s">
        <v>502</v>
      </c>
      <c r="C176" s="23" t="s">
        <v>316</v>
      </c>
      <c r="D176" s="22" t="s">
        <v>296</v>
      </c>
      <c r="E176" s="22" t="s">
        <v>291</v>
      </c>
      <c r="F176" s="10">
        <v>0</v>
      </c>
      <c r="G176" s="10">
        <v>0</v>
      </c>
      <c r="H176" s="10">
        <v>300000</v>
      </c>
    </row>
    <row r="177" spans="1:8" ht="22.5">
      <c r="A177" s="6" t="s">
        <v>255</v>
      </c>
      <c r="B177" s="23" t="s">
        <v>117</v>
      </c>
      <c r="C177" s="22"/>
      <c r="D177" s="22"/>
      <c r="E177" s="22"/>
      <c r="F177" s="20">
        <f>F178</f>
        <v>185000</v>
      </c>
      <c r="G177" s="20">
        <f>G178</f>
        <v>185000</v>
      </c>
      <c r="H177" s="20">
        <f>H178</f>
        <v>185000</v>
      </c>
    </row>
    <row r="178" spans="1:8" ht="12.75">
      <c r="A178" s="6" t="s">
        <v>222</v>
      </c>
      <c r="B178" s="23" t="s">
        <v>117</v>
      </c>
      <c r="C178" s="22" t="s">
        <v>316</v>
      </c>
      <c r="D178" s="23" t="s">
        <v>296</v>
      </c>
      <c r="E178" s="23" t="s">
        <v>291</v>
      </c>
      <c r="F178" s="10">
        <v>185000</v>
      </c>
      <c r="G178" s="10">
        <v>185000</v>
      </c>
      <c r="H178" s="10">
        <v>185000</v>
      </c>
    </row>
    <row r="179" spans="1:8" ht="12.75">
      <c r="A179" s="33" t="s">
        <v>201</v>
      </c>
      <c r="B179" s="23" t="s">
        <v>389</v>
      </c>
      <c r="C179" s="22"/>
      <c r="D179" s="22"/>
      <c r="E179" s="22"/>
      <c r="F179" s="20">
        <f>F180+F181</f>
        <v>120000</v>
      </c>
      <c r="G179" s="20">
        <f>G180+G181</f>
        <v>120000</v>
      </c>
      <c r="H179" s="20">
        <f>H180+H181</f>
        <v>120000</v>
      </c>
    </row>
    <row r="180" spans="1:8" ht="12.75">
      <c r="A180" s="4" t="s">
        <v>243</v>
      </c>
      <c r="B180" s="23" t="s">
        <v>389</v>
      </c>
      <c r="C180" s="22" t="s">
        <v>306</v>
      </c>
      <c r="D180" s="23" t="s">
        <v>285</v>
      </c>
      <c r="E180" s="23" t="s">
        <v>300</v>
      </c>
      <c r="F180" s="10">
        <v>20000</v>
      </c>
      <c r="G180" s="10">
        <v>20000</v>
      </c>
      <c r="H180" s="10">
        <v>20000</v>
      </c>
    </row>
    <row r="181" spans="1:8" ht="12.75">
      <c r="A181" s="4" t="s">
        <v>243</v>
      </c>
      <c r="B181" s="23" t="s">
        <v>389</v>
      </c>
      <c r="C181" s="23" t="s">
        <v>306</v>
      </c>
      <c r="D181" s="23" t="s">
        <v>294</v>
      </c>
      <c r="E181" s="23" t="s">
        <v>295</v>
      </c>
      <c r="F181" s="10">
        <v>100000</v>
      </c>
      <c r="G181" s="10">
        <v>100000</v>
      </c>
      <c r="H181" s="10">
        <v>100000</v>
      </c>
    </row>
    <row r="182" spans="1:8" ht="22.5">
      <c r="A182" s="26" t="s">
        <v>446</v>
      </c>
      <c r="B182" s="23" t="s">
        <v>374</v>
      </c>
      <c r="C182" s="22"/>
      <c r="D182" s="22"/>
      <c r="E182" s="22"/>
      <c r="F182" s="20">
        <f>F183</f>
        <v>30000</v>
      </c>
      <c r="G182" s="20">
        <f>G183</f>
        <v>30000</v>
      </c>
      <c r="H182" s="20">
        <f>H183</f>
        <v>30000</v>
      </c>
    </row>
    <row r="183" spans="1:8" ht="12.75">
      <c r="A183" s="4" t="s">
        <v>243</v>
      </c>
      <c r="B183" s="23" t="s">
        <v>374</v>
      </c>
      <c r="C183" s="22" t="s">
        <v>306</v>
      </c>
      <c r="D183" s="22" t="s">
        <v>293</v>
      </c>
      <c r="E183" s="22" t="s">
        <v>285</v>
      </c>
      <c r="F183" s="10">
        <v>30000</v>
      </c>
      <c r="G183" s="10">
        <v>30000</v>
      </c>
      <c r="H183" s="10">
        <v>30000</v>
      </c>
    </row>
    <row r="184" spans="1:8" ht="22.5">
      <c r="A184" s="33" t="s">
        <v>606</v>
      </c>
      <c r="B184" s="21" t="s">
        <v>194</v>
      </c>
      <c r="C184" s="22"/>
      <c r="D184" s="22"/>
      <c r="E184" s="22"/>
      <c r="F184" s="20">
        <f>F187+F185</f>
        <v>3676160.91</v>
      </c>
      <c r="G184" s="20">
        <f>G187+G185</f>
        <v>3817987.6</v>
      </c>
      <c r="H184" s="20">
        <f>H187+H185</f>
        <v>0</v>
      </c>
    </row>
    <row r="185" spans="1:8" ht="12.75">
      <c r="A185" s="33" t="s">
        <v>347</v>
      </c>
      <c r="B185" s="23" t="s">
        <v>428</v>
      </c>
      <c r="C185" s="22"/>
      <c r="D185" s="22"/>
      <c r="E185" s="22"/>
      <c r="F185" s="20">
        <f>F186</f>
        <v>679482.91</v>
      </c>
      <c r="G185" s="20">
        <f>G186</f>
        <v>723457.6</v>
      </c>
      <c r="H185" s="20">
        <f>H186</f>
        <v>0</v>
      </c>
    </row>
    <row r="186" spans="1:8" ht="12.75">
      <c r="A186" s="4" t="s">
        <v>243</v>
      </c>
      <c r="B186" s="23" t="s">
        <v>428</v>
      </c>
      <c r="C186" s="22" t="s">
        <v>306</v>
      </c>
      <c r="D186" s="22" t="s">
        <v>290</v>
      </c>
      <c r="E186" s="22" t="s">
        <v>288</v>
      </c>
      <c r="F186" s="10">
        <v>679482.91</v>
      </c>
      <c r="G186" s="10">
        <v>723457.6</v>
      </c>
      <c r="H186" s="10">
        <v>0</v>
      </c>
    </row>
    <row r="187" spans="1:8" ht="12.75">
      <c r="A187" s="30" t="s">
        <v>71</v>
      </c>
      <c r="B187" s="21" t="s">
        <v>346</v>
      </c>
      <c r="C187" s="22"/>
      <c r="D187" s="23"/>
      <c r="E187" s="23"/>
      <c r="F187" s="20">
        <f aca="true" t="shared" si="3" ref="F187:H188">F188</f>
        <v>2996678</v>
      </c>
      <c r="G187" s="20">
        <f t="shared" si="3"/>
        <v>3094530</v>
      </c>
      <c r="H187" s="20">
        <f t="shared" si="3"/>
        <v>0</v>
      </c>
    </row>
    <row r="188" spans="1:8" ht="12.75">
      <c r="A188" s="33" t="s">
        <v>347</v>
      </c>
      <c r="B188" s="21" t="s">
        <v>124</v>
      </c>
      <c r="C188" s="22"/>
      <c r="D188" s="23"/>
      <c r="E188" s="23"/>
      <c r="F188" s="20">
        <f t="shared" si="3"/>
        <v>2996678</v>
      </c>
      <c r="G188" s="20">
        <f t="shared" si="3"/>
        <v>3094530</v>
      </c>
      <c r="H188" s="20">
        <f t="shared" si="3"/>
        <v>0</v>
      </c>
    </row>
    <row r="189" spans="1:8" ht="12.75">
      <c r="A189" s="4" t="s">
        <v>243</v>
      </c>
      <c r="B189" s="21" t="s">
        <v>124</v>
      </c>
      <c r="C189" s="22" t="s">
        <v>306</v>
      </c>
      <c r="D189" s="23" t="s">
        <v>290</v>
      </c>
      <c r="E189" s="23" t="s">
        <v>288</v>
      </c>
      <c r="F189" s="10">
        <v>2996678</v>
      </c>
      <c r="G189" s="10">
        <v>3094530</v>
      </c>
      <c r="H189" s="10">
        <v>0</v>
      </c>
    </row>
    <row r="190" spans="1:8" ht="24">
      <c r="A190" s="3" t="s">
        <v>348</v>
      </c>
      <c r="B190" s="21" t="s">
        <v>181</v>
      </c>
      <c r="C190" s="22"/>
      <c r="D190" s="22"/>
      <c r="E190" s="22"/>
      <c r="F190" s="20">
        <f>F191+F198+F218+F224+F229+F257+F270</f>
        <v>3322374935.87</v>
      </c>
      <c r="G190" s="20">
        <f>G191+G198+G218+G224+G229+G257+G270</f>
        <v>1072652799.8300002</v>
      </c>
      <c r="H190" s="20">
        <f>H191+H198+H218+H224+H229+H257+H270</f>
        <v>1078574842.92</v>
      </c>
    </row>
    <row r="191" spans="1:8" ht="22.5">
      <c r="A191" s="24" t="s">
        <v>208</v>
      </c>
      <c r="B191" s="21" t="s">
        <v>200</v>
      </c>
      <c r="C191" s="22"/>
      <c r="D191" s="22"/>
      <c r="E191" s="22"/>
      <c r="F191" s="20">
        <f>F192+F195</f>
        <v>740000</v>
      </c>
      <c r="G191" s="20">
        <f>G192+G195</f>
        <v>400000</v>
      </c>
      <c r="H191" s="20">
        <f>H192+H195</f>
        <v>400000</v>
      </c>
    </row>
    <row r="192" spans="1:8" ht="12.75">
      <c r="A192" s="39" t="s">
        <v>201</v>
      </c>
      <c r="B192" s="23" t="s">
        <v>80</v>
      </c>
      <c r="C192" s="22"/>
      <c r="D192" s="22"/>
      <c r="E192" s="22"/>
      <c r="F192" s="20">
        <f>F193+F194</f>
        <v>400000</v>
      </c>
      <c r="G192" s="20">
        <f>G193+G194</f>
        <v>400000</v>
      </c>
      <c r="H192" s="20">
        <f>H193+H194</f>
        <v>400000</v>
      </c>
    </row>
    <row r="193" spans="1:8" ht="12.75">
      <c r="A193" s="39" t="s">
        <v>243</v>
      </c>
      <c r="B193" s="23" t="s">
        <v>80</v>
      </c>
      <c r="C193" s="23" t="s">
        <v>306</v>
      </c>
      <c r="D193" s="23" t="s">
        <v>294</v>
      </c>
      <c r="E193" s="23" t="s">
        <v>295</v>
      </c>
      <c r="F193" s="10">
        <v>200000</v>
      </c>
      <c r="G193" s="10">
        <v>200000</v>
      </c>
      <c r="H193" s="10">
        <v>200000</v>
      </c>
    </row>
    <row r="194" spans="1:8" ht="22.5">
      <c r="A194" s="8" t="s">
        <v>220</v>
      </c>
      <c r="B194" s="23" t="s">
        <v>80</v>
      </c>
      <c r="C194" s="23" t="s">
        <v>159</v>
      </c>
      <c r="D194" s="23" t="s">
        <v>294</v>
      </c>
      <c r="E194" s="23" t="s">
        <v>295</v>
      </c>
      <c r="F194" s="10">
        <v>200000</v>
      </c>
      <c r="G194" s="10">
        <v>200000</v>
      </c>
      <c r="H194" s="10">
        <v>200000</v>
      </c>
    </row>
    <row r="195" spans="1:8" ht="24">
      <c r="A195" s="40" t="s">
        <v>524</v>
      </c>
      <c r="B195" s="23" t="s">
        <v>523</v>
      </c>
      <c r="C195" s="23"/>
      <c r="D195" s="23"/>
      <c r="E195" s="23"/>
      <c r="F195" s="10">
        <f>F196+F197</f>
        <v>340000</v>
      </c>
      <c r="G195" s="10">
        <f>G196+G197</f>
        <v>0</v>
      </c>
      <c r="H195" s="10">
        <f>H196+H197</f>
        <v>0</v>
      </c>
    </row>
    <row r="196" spans="1:8" ht="12.75">
      <c r="A196" s="4" t="s">
        <v>244</v>
      </c>
      <c r="B196" s="23" t="s">
        <v>523</v>
      </c>
      <c r="C196" s="23" t="s">
        <v>306</v>
      </c>
      <c r="D196" s="23" t="s">
        <v>294</v>
      </c>
      <c r="E196" s="23" t="s">
        <v>286</v>
      </c>
      <c r="F196" s="10">
        <v>240000</v>
      </c>
      <c r="G196" s="10">
        <v>0</v>
      </c>
      <c r="H196" s="10">
        <v>0</v>
      </c>
    </row>
    <row r="197" spans="1:8" ht="12.75">
      <c r="A197" s="4" t="s">
        <v>222</v>
      </c>
      <c r="B197" s="23" t="s">
        <v>523</v>
      </c>
      <c r="C197" s="23" t="s">
        <v>316</v>
      </c>
      <c r="D197" s="23" t="s">
        <v>294</v>
      </c>
      <c r="E197" s="23" t="s">
        <v>286</v>
      </c>
      <c r="F197" s="10">
        <v>100000</v>
      </c>
      <c r="G197" s="10">
        <v>0</v>
      </c>
      <c r="H197" s="10">
        <v>0</v>
      </c>
    </row>
    <row r="198" spans="1:8" ht="12.75">
      <c r="A198" s="24" t="s">
        <v>209</v>
      </c>
      <c r="B198" s="21" t="s">
        <v>207</v>
      </c>
      <c r="C198" s="22"/>
      <c r="D198" s="22"/>
      <c r="E198" s="22"/>
      <c r="F198" s="20">
        <f>F199+F202+F204+F206+F208+F213</f>
        <v>2166379900</v>
      </c>
      <c r="G198" s="20">
        <f>G199+G202+G204+G206+G208+G213</f>
        <v>1723300</v>
      </c>
      <c r="H198" s="20">
        <f>H199+H202+H204+H206+H208+H213</f>
        <v>250000</v>
      </c>
    </row>
    <row r="199" spans="1:8" ht="12.75">
      <c r="A199" s="39" t="s">
        <v>201</v>
      </c>
      <c r="B199" s="23" t="s">
        <v>81</v>
      </c>
      <c r="C199" s="41"/>
      <c r="D199" s="22"/>
      <c r="E199" s="22"/>
      <c r="F199" s="20">
        <f>F200+F201</f>
        <v>1000000</v>
      </c>
      <c r="G199" s="20">
        <f>G200+G201</f>
        <v>100000</v>
      </c>
      <c r="H199" s="20">
        <f>H200+H201</f>
        <v>100000</v>
      </c>
    </row>
    <row r="200" spans="1:8" ht="22.5">
      <c r="A200" s="33" t="s">
        <v>328</v>
      </c>
      <c r="B200" s="23" t="s">
        <v>81</v>
      </c>
      <c r="C200" s="41">
        <v>414</v>
      </c>
      <c r="D200" s="22" t="s">
        <v>294</v>
      </c>
      <c r="E200" s="22" t="s">
        <v>286</v>
      </c>
      <c r="F200" s="10">
        <v>800000</v>
      </c>
      <c r="G200" s="10">
        <v>0</v>
      </c>
      <c r="H200" s="10">
        <v>0</v>
      </c>
    </row>
    <row r="201" spans="1:8" ht="12.75">
      <c r="A201" s="4" t="s">
        <v>244</v>
      </c>
      <c r="B201" s="23" t="s">
        <v>81</v>
      </c>
      <c r="C201" s="41">
        <v>244</v>
      </c>
      <c r="D201" s="22" t="s">
        <v>294</v>
      </c>
      <c r="E201" s="22" t="s">
        <v>295</v>
      </c>
      <c r="F201" s="10">
        <v>200000</v>
      </c>
      <c r="G201" s="10">
        <v>100000</v>
      </c>
      <c r="H201" s="10">
        <v>100000</v>
      </c>
    </row>
    <row r="202" spans="1:8" ht="22.5">
      <c r="A202" s="4" t="s">
        <v>349</v>
      </c>
      <c r="B202" s="23" t="s">
        <v>140</v>
      </c>
      <c r="C202" s="41"/>
      <c r="D202" s="22"/>
      <c r="E202" s="22"/>
      <c r="F202" s="10">
        <f>F203</f>
        <v>2000000</v>
      </c>
      <c r="G202" s="10">
        <f>G203</f>
        <v>0</v>
      </c>
      <c r="H202" s="10">
        <f>H203</f>
        <v>0</v>
      </c>
    </row>
    <row r="203" spans="1:8" ht="12.75">
      <c r="A203" s="4" t="s">
        <v>222</v>
      </c>
      <c r="B203" s="23" t="s">
        <v>140</v>
      </c>
      <c r="C203" s="41">
        <v>612</v>
      </c>
      <c r="D203" s="22" t="s">
        <v>294</v>
      </c>
      <c r="E203" s="22" t="s">
        <v>286</v>
      </c>
      <c r="F203" s="9">
        <v>2000000</v>
      </c>
      <c r="G203" s="10">
        <v>0</v>
      </c>
      <c r="H203" s="10">
        <v>0</v>
      </c>
    </row>
    <row r="204" spans="1:8" ht="24">
      <c r="A204" s="3" t="s">
        <v>148</v>
      </c>
      <c r="B204" s="34" t="s">
        <v>391</v>
      </c>
      <c r="C204" s="42"/>
      <c r="D204" s="42"/>
      <c r="E204" s="42"/>
      <c r="F204" s="20">
        <f>F205</f>
        <v>241459100</v>
      </c>
      <c r="G204" s="20">
        <f>G205</f>
        <v>0</v>
      </c>
      <c r="H204" s="20">
        <f>H205</f>
        <v>0</v>
      </c>
    </row>
    <row r="205" spans="1:8" ht="22.5">
      <c r="A205" s="33" t="s">
        <v>328</v>
      </c>
      <c r="B205" s="34" t="s">
        <v>391</v>
      </c>
      <c r="C205" s="42" t="s">
        <v>327</v>
      </c>
      <c r="D205" s="42" t="s">
        <v>294</v>
      </c>
      <c r="E205" s="42" t="s">
        <v>286</v>
      </c>
      <c r="F205" s="10">
        <v>241459100</v>
      </c>
      <c r="G205" s="10">
        <v>0</v>
      </c>
      <c r="H205" s="10">
        <v>0</v>
      </c>
    </row>
    <row r="206" spans="1:8" ht="12.75">
      <c r="A206" s="28" t="s">
        <v>565</v>
      </c>
      <c r="B206" s="23" t="s">
        <v>576</v>
      </c>
      <c r="C206" s="22"/>
      <c r="D206" s="22"/>
      <c r="E206" s="22"/>
      <c r="F206" s="20">
        <f>F207</f>
        <v>1180200000</v>
      </c>
      <c r="G206" s="20">
        <f>G207</f>
        <v>0</v>
      </c>
      <c r="H206" s="20">
        <f>H207</f>
        <v>0</v>
      </c>
    </row>
    <row r="207" spans="1:8" ht="22.5">
      <c r="A207" s="33" t="s">
        <v>331</v>
      </c>
      <c r="B207" s="23" t="s">
        <v>576</v>
      </c>
      <c r="C207" s="23" t="s">
        <v>330</v>
      </c>
      <c r="D207" s="22" t="s">
        <v>294</v>
      </c>
      <c r="E207" s="22" t="s">
        <v>285</v>
      </c>
      <c r="F207" s="10">
        <v>1180200000</v>
      </c>
      <c r="G207" s="10">
        <v>0</v>
      </c>
      <c r="H207" s="10">
        <v>0</v>
      </c>
    </row>
    <row r="208" spans="1:8" ht="12.75">
      <c r="A208" s="3" t="s">
        <v>147</v>
      </c>
      <c r="B208" s="34" t="s">
        <v>149</v>
      </c>
      <c r="C208" s="42"/>
      <c r="D208" s="42"/>
      <c r="E208" s="42"/>
      <c r="F208" s="10">
        <f>F209+F211</f>
        <v>739983100</v>
      </c>
      <c r="G208" s="10">
        <f>G209+G211</f>
        <v>150000</v>
      </c>
      <c r="H208" s="10">
        <f>H209+H211</f>
        <v>150000</v>
      </c>
    </row>
    <row r="209" spans="1:8" ht="22.5">
      <c r="A209" s="38" t="s">
        <v>556</v>
      </c>
      <c r="B209" s="34" t="s">
        <v>555</v>
      </c>
      <c r="C209" s="42"/>
      <c r="D209" s="42"/>
      <c r="E209" s="42"/>
      <c r="F209" s="10">
        <f>F210</f>
        <v>739833100</v>
      </c>
      <c r="G209" s="10">
        <f>G210</f>
        <v>0</v>
      </c>
      <c r="H209" s="10">
        <f>H210</f>
        <v>0</v>
      </c>
    </row>
    <row r="210" spans="1:8" ht="22.5">
      <c r="A210" s="33" t="s">
        <v>328</v>
      </c>
      <c r="B210" s="34" t="s">
        <v>555</v>
      </c>
      <c r="C210" s="42" t="s">
        <v>327</v>
      </c>
      <c r="D210" s="42" t="s">
        <v>294</v>
      </c>
      <c r="E210" s="42" t="s">
        <v>286</v>
      </c>
      <c r="F210" s="10">
        <v>739833100</v>
      </c>
      <c r="G210" s="10">
        <v>0</v>
      </c>
      <c r="H210" s="10">
        <v>0</v>
      </c>
    </row>
    <row r="211" spans="1:8" ht="24">
      <c r="A211" s="3" t="s">
        <v>273</v>
      </c>
      <c r="B211" s="23" t="s">
        <v>62</v>
      </c>
      <c r="C211" s="22"/>
      <c r="D211" s="22"/>
      <c r="E211" s="22"/>
      <c r="F211" s="20">
        <f>F212</f>
        <v>150000</v>
      </c>
      <c r="G211" s="20">
        <f>G212</f>
        <v>150000</v>
      </c>
      <c r="H211" s="20">
        <f>H212</f>
        <v>150000</v>
      </c>
    </row>
    <row r="212" spans="1:8" ht="12.75">
      <c r="A212" s="4" t="s">
        <v>222</v>
      </c>
      <c r="B212" s="23" t="s">
        <v>62</v>
      </c>
      <c r="C212" s="41">
        <v>612</v>
      </c>
      <c r="D212" s="22" t="s">
        <v>294</v>
      </c>
      <c r="E212" s="22" t="s">
        <v>286</v>
      </c>
      <c r="F212" s="10">
        <v>150000</v>
      </c>
      <c r="G212" s="10">
        <v>150000</v>
      </c>
      <c r="H212" s="10">
        <v>150000</v>
      </c>
    </row>
    <row r="213" spans="1:8" ht="12.75">
      <c r="A213" s="33" t="s">
        <v>559</v>
      </c>
      <c r="B213" s="34" t="s">
        <v>557</v>
      </c>
      <c r="C213" s="41"/>
      <c r="D213" s="22"/>
      <c r="E213" s="22"/>
      <c r="F213" s="10">
        <f>F214+F216</f>
        <v>1737700</v>
      </c>
      <c r="G213" s="10">
        <f>G216+G214</f>
        <v>1473300</v>
      </c>
      <c r="H213" s="10">
        <f>H216+H214</f>
        <v>0</v>
      </c>
    </row>
    <row r="214" spans="1:8" ht="36">
      <c r="A214" s="28" t="s">
        <v>562</v>
      </c>
      <c r="B214" s="34" t="s">
        <v>561</v>
      </c>
      <c r="C214" s="41"/>
      <c r="D214" s="22"/>
      <c r="E214" s="22"/>
      <c r="F214" s="10">
        <f>F215</f>
        <v>0</v>
      </c>
      <c r="G214" s="10">
        <f>G215</f>
        <v>1473300</v>
      </c>
      <c r="H214" s="10">
        <f>H215</f>
        <v>0</v>
      </c>
    </row>
    <row r="215" spans="1:8" ht="12.75">
      <c r="A215" s="28" t="s">
        <v>222</v>
      </c>
      <c r="B215" s="34" t="s">
        <v>561</v>
      </c>
      <c r="C215" s="41">
        <v>612</v>
      </c>
      <c r="D215" s="22" t="s">
        <v>294</v>
      </c>
      <c r="E215" s="22" t="s">
        <v>286</v>
      </c>
      <c r="F215" s="10">
        <v>0</v>
      </c>
      <c r="G215" s="10">
        <v>1473300</v>
      </c>
      <c r="H215" s="10">
        <v>0</v>
      </c>
    </row>
    <row r="216" spans="1:8" ht="22.5">
      <c r="A216" s="38" t="s">
        <v>560</v>
      </c>
      <c r="B216" s="34" t="s">
        <v>558</v>
      </c>
      <c r="C216" s="41"/>
      <c r="D216" s="22"/>
      <c r="E216" s="22"/>
      <c r="F216" s="10">
        <f>F217</f>
        <v>1737700</v>
      </c>
      <c r="G216" s="10">
        <f>G217</f>
        <v>0</v>
      </c>
      <c r="H216" s="10">
        <f>H217</f>
        <v>0</v>
      </c>
    </row>
    <row r="217" spans="1:8" ht="12.75">
      <c r="A217" s="26" t="s">
        <v>243</v>
      </c>
      <c r="B217" s="34" t="s">
        <v>558</v>
      </c>
      <c r="C217" s="41">
        <v>244</v>
      </c>
      <c r="D217" s="22" t="s">
        <v>294</v>
      </c>
      <c r="E217" s="22" t="s">
        <v>288</v>
      </c>
      <c r="F217" s="10">
        <v>1737700</v>
      </c>
      <c r="G217" s="10">
        <v>0</v>
      </c>
      <c r="H217" s="10">
        <v>0</v>
      </c>
    </row>
    <row r="218" spans="1:8" ht="22.5">
      <c r="A218" s="24" t="s">
        <v>269</v>
      </c>
      <c r="B218" s="21" t="s">
        <v>206</v>
      </c>
      <c r="C218" s="22"/>
      <c r="D218" s="22"/>
      <c r="E218" s="22"/>
      <c r="F218" s="20">
        <f>F219+F222</f>
        <v>5625000</v>
      </c>
      <c r="G218" s="20">
        <f>G219+G222</f>
        <v>0</v>
      </c>
      <c r="H218" s="20">
        <f>H219+H222</f>
        <v>0</v>
      </c>
    </row>
    <row r="219" spans="1:8" ht="22.5">
      <c r="A219" s="4" t="s">
        <v>447</v>
      </c>
      <c r="B219" s="23" t="s">
        <v>141</v>
      </c>
      <c r="C219" s="41"/>
      <c r="D219" s="22"/>
      <c r="E219" s="22"/>
      <c r="F219" s="10">
        <f>F220+F221</f>
        <v>5000000</v>
      </c>
      <c r="G219" s="10">
        <f>G220+G221</f>
        <v>0</v>
      </c>
      <c r="H219" s="10">
        <f>H220+H221</f>
        <v>0</v>
      </c>
    </row>
    <row r="220" spans="1:8" ht="12.75">
      <c r="A220" s="4" t="s">
        <v>244</v>
      </c>
      <c r="B220" s="23" t="s">
        <v>141</v>
      </c>
      <c r="C220" s="41">
        <v>244</v>
      </c>
      <c r="D220" s="22" t="s">
        <v>294</v>
      </c>
      <c r="E220" s="22" t="s">
        <v>286</v>
      </c>
      <c r="F220" s="10">
        <v>2000000</v>
      </c>
      <c r="G220" s="10">
        <v>0</v>
      </c>
      <c r="H220" s="10">
        <v>0</v>
      </c>
    </row>
    <row r="221" spans="1:8" ht="12.75">
      <c r="A221" s="3" t="s">
        <v>222</v>
      </c>
      <c r="B221" s="23" t="s">
        <v>141</v>
      </c>
      <c r="C221" s="41">
        <v>612</v>
      </c>
      <c r="D221" s="22" t="s">
        <v>294</v>
      </c>
      <c r="E221" s="22" t="s">
        <v>286</v>
      </c>
      <c r="F221" s="10">
        <v>3000000</v>
      </c>
      <c r="G221" s="10">
        <v>0</v>
      </c>
      <c r="H221" s="10">
        <v>0</v>
      </c>
    </row>
    <row r="222" spans="1:8" ht="12.75">
      <c r="A222" s="24" t="s">
        <v>241</v>
      </c>
      <c r="B222" s="23" t="s">
        <v>82</v>
      </c>
      <c r="C222" s="41"/>
      <c r="D222" s="22"/>
      <c r="E222" s="22"/>
      <c r="F222" s="20">
        <f>F223</f>
        <v>625000</v>
      </c>
      <c r="G222" s="20">
        <f>G223</f>
        <v>0</v>
      </c>
      <c r="H222" s="20">
        <f>H223</f>
        <v>0</v>
      </c>
    </row>
    <row r="223" spans="1:8" ht="12.75">
      <c r="A223" s="4" t="s">
        <v>244</v>
      </c>
      <c r="B223" s="23" t="s">
        <v>82</v>
      </c>
      <c r="C223" s="41">
        <v>244</v>
      </c>
      <c r="D223" s="22" t="s">
        <v>294</v>
      </c>
      <c r="E223" s="22" t="s">
        <v>295</v>
      </c>
      <c r="F223" s="10">
        <v>625000</v>
      </c>
      <c r="G223" s="10">
        <v>0</v>
      </c>
      <c r="H223" s="10">
        <v>0</v>
      </c>
    </row>
    <row r="224" spans="1:8" ht="22.5">
      <c r="A224" s="24" t="s">
        <v>270</v>
      </c>
      <c r="B224" s="21" t="s">
        <v>210</v>
      </c>
      <c r="C224" s="22"/>
      <c r="D224" s="22"/>
      <c r="E224" s="22"/>
      <c r="F224" s="20">
        <f>F225+F227</f>
        <v>16977400</v>
      </c>
      <c r="G224" s="20">
        <f>G225+G227</f>
        <v>16977400</v>
      </c>
      <c r="H224" s="20">
        <f>H225+H227</f>
        <v>16977400</v>
      </c>
    </row>
    <row r="225" spans="1:8" ht="22.5">
      <c r="A225" s="4" t="s">
        <v>324</v>
      </c>
      <c r="B225" s="23" t="s">
        <v>87</v>
      </c>
      <c r="C225" s="22"/>
      <c r="D225" s="22"/>
      <c r="E225" s="22"/>
      <c r="F225" s="20">
        <f>F226</f>
        <v>16927400</v>
      </c>
      <c r="G225" s="20">
        <f>G226</f>
        <v>16927400</v>
      </c>
      <c r="H225" s="20">
        <f>H226</f>
        <v>16927400</v>
      </c>
    </row>
    <row r="226" spans="1:8" ht="22.5">
      <c r="A226" s="4" t="s">
        <v>320</v>
      </c>
      <c r="B226" s="23" t="s">
        <v>87</v>
      </c>
      <c r="C226" s="22" t="s">
        <v>323</v>
      </c>
      <c r="D226" s="22" t="s">
        <v>296</v>
      </c>
      <c r="E226" s="22" t="s">
        <v>289</v>
      </c>
      <c r="F226" s="9">
        <v>16927400</v>
      </c>
      <c r="G226" s="9">
        <v>16927400</v>
      </c>
      <c r="H226" s="9">
        <v>16927400</v>
      </c>
    </row>
    <row r="227" spans="1:8" ht="22.5">
      <c r="A227" s="4" t="s">
        <v>350</v>
      </c>
      <c r="B227" s="23" t="s">
        <v>63</v>
      </c>
      <c r="C227" s="22"/>
      <c r="D227" s="22"/>
      <c r="E227" s="22"/>
      <c r="F227" s="20">
        <f>F228</f>
        <v>50000</v>
      </c>
      <c r="G227" s="20">
        <f>G228</f>
        <v>50000</v>
      </c>
      <c r="H227" s="20">
        <f>H228</f>
        <v>50000</v>
      </c>
    </row>
    <row r="228" spans="1:8" ht="12.75">
      <c r="A228" s="3" t="s">
        <v>326</v>
      </c>
      <c r="B228" s="23" t="s">
        <v>63</v>
      </c>
      <c r="C228" s="22" t="s">
        <v>325</v>
      </c>
      <c r="D228" s="22" t="s">
        <v>294</v>
      </c>
      <c r="E228" s="22" t="s">
        <v>286</v>
      </c>
      <c r="F228" s="10">
        <v>50000</v>
      </c>
      <c r="G228" s="10">
        <v>50000</v>
      </c>
      <c r="H228" s="10">
        <v>50000</v>
      </c>
    </row>
    <row r="229" spans="1:8" ht="22.5">
      <c r="A229" s="24" t="s">
        <v>212</v>
      </c>
      <c r="B229" s="22" t="s">
        <v>211</v>
      </c>
      <c r="C229" s="22"/>
      <c r="D229" s="22"/>
      <c r="E229" s="22"/>
      <c r="F229" s="20">
        <f>F230+F236+F245+F253</f>
        <v>1021447970</v>
      </c>
      <c r="G229" s="20">
        <f>G230+G236+G245+G253</f>
        <v>944836564.84</v>
      </c>
      <c r="H229" s="20">
        <f>H230+H236+H245+H253</f>
        <v>954494550.4</v>
      </c>
    </row>
    <row r="230" spans="1:8" ht="45">
      <c r="A230" s="43" t="s">
        <v>335</v>
      </c>
      <c r="B230" s="23" t="s">
        <v>64</v>
      </c>
      <c r="C230" s="22"/>
      <c r="D230" s="22"/>
      <c r="E230" s="22"/>
      <c r="F230" s="20">
        <f>F231+F232+F233+F234+F235</f>
        <v>517860400</v>
      </c>
      <c r="G230" s="20">
        <f>G231+G232+G233+G234+G235</f>
        <v>518092000</v>
      </c>
      <c r="H230" s="20">
        <f>H231+H232+H233+H234+H235</f>
        <v>518332800</v>
      </c>
    </row>
    <row r="231" spans="1:8" ht="12.75">
      <c r="A231" s="25" t="s">
        <v>276</v>
      </c>
      <c r="B231" s="23" t="s">
        <v>64</v>
      </c>
      <c r="C231" s="23" t="s">
        <v>318</v>
      </c>
      <c r="D231" s="22" t="s">
        <v>294</v>
      </c>
      <c r="E231" s="22" t="s">
        <v>286</v>
      </c>
      <c r="F231" s="9">
        <v>202148700</v>
      </c>
      <c r="G231" s="9">
        <v>202239100</v>
      </c>
      <c r="H231" s="9">
        <v>202333100</v>
      </c>
    </row>
    <row r="232" spans="1:8" ht="22.5">
      <c r="A232" s="25" t="s">
        <v>277</v>
      </c>
      <c r="B232" s="23" t="s">
        <v>64</v>
      </c>
      <c r="C232" s="23" t="s">
        <v>275</v>
      </c>
      <c r="D232" s="22" t="s">
        <v>294</v>
      </c>
      <c r="E232" s="22" t="s">
        <v>286</v>
      </c>
      <c r="F232" s="10">
        <v>61048900</v>
      </c>
      <c r="G232" s="10">
        <v>61076200</v>
      </c>
      <c r="H232" s="10">
        <v>61104600</v>
      </c>
    </row>
    <row r="233" spans="1:8" ht="12.75">
      <c r="A233" s="3" t="s">
        <v>326</v>
      </c>
      <c r="B233" s="23" t="s">
        <v>64</v>
      </c>
      <c r="C233" s="23" t="s">
        <v>325</v>
      </c>
      <c r="D233" s="22" t="s">
        <v>294</v>
      </c>
      <c r="E233" s="22" t="s">
        <v>286</v>
      </c>
      <c r="F233" s="10">
        <v>2873500</v>
      </c>
      <c r="G233" s="10">
        <v>2874700</v>
      </c>
      <c r="H233" s="10">
        <v>2876100</v>
      </c>
    </row>
    <row r="234" spans="1:8" ht="12.75">
      <c r="A234" s="4" t="s">
        <v>243</v>
      </c>
      <c r="B234" s="23" t="s">
        <v>64</v>
      </c>
      <c r="C234" s="23" t="s">
        <v>306</v>
      </c>
      <c r="D234" s="22" t="s">
        <v>294</v>
      </c>
      <c r="E234" s="22" t="s">
        <v>286</v>
      </c>
      <c r="F234" s="10">
        <v>2749000</v>
      </c>
      <c r="G234" s="10">
        <v>2750200</v>
      </c>
      <c r="H234" s="10">
        <v>2751500</v>
      </c>
    </row>
    <row r="235" spans="1:8" ht="33.75">
      <c r="A235" s="4" t="s">
        <v>317</v>
      </c>
      <c r="B235" s="23" t="s">
        <v>64</v>
      </c>
      <c r="C235" s="23" t="s">
        <v>315</v>
      </c>
      <c r="D235" s="22" t="s">
        <v>294</v>
      </c>
      <c r="E235" s="22" t="s">
        <v>286</v>
      </c>
      <c r="F235" s="10">
        <v>249040300</v>
      </c>
      <c r="G235" s="10">
        <v>249151800</v>
      </c>
      <c r="H235" s="10">
        <v>249267500</v>
      </c>
    </row>
    <row r="236" spans="1:8" ht="22.5">
      <c r="A236" s="4" t="s">
        <v>351</v>
      </c>
      <c r="B236" s="23" t="s">
        <v>65</v>
      </c>
      <c r="C236" s="22"/>
      <c r="D236" s="22"/>
      <c r="E236" s="22"/>
      <c r="F236" s="20">
        <f>F237+F238+F239+F240+F241+F242+F243+F244</f>
        <v>408459520</v>
      </c>
      <c r="G236" s="20">
        <f>G237+G238+G239+G240+G241+G242+G243+G244</f>
        <v>331706314.84000003</v>
      </c>
      <c r="H236" s="20">
        <f>H237+H238+H239+H240+H241+H242+H243+H244</f>
        <v>341123500.4</v>
      </c>
    </row>
    <row r="237" spans="1:8" ht="12.75">
      <c r="A237" s="25" t="s">
        <v>276</v>
      </c>
      <c r="B237" s="23" t="s">
        <v>65</v>
      </c>
      <c r="C237" s="23" t="s">
        <v>318</v>
      </c>
      <c r="D237" s="23" t="s">
        <v>294</v>
      </c>
      <c r="E237" s="23" t="s">
        <v>286</v>
      </c>
      <c r="F237" s="10">
        <v>147784060</v>
      </c>
      <c r="G237" s="10">
        <f>147784060-27000000</f>
        <v>120784060</v>
      </c>
      <c r="H237" s="10">
        <f>147784060-27000000</f>
        <v>120784060</v>
      </c>
    </row>
    <row r="238" spans="1:8" ht="22.5">
      <c r="A238" s="25" t="s">
        <v>277</v>
      </c>
      <c r="B238" s="23" t="s">
        <v>65</v>
      </c>
      <c r="C238" s="23" t="s">
        <v>275</v>
      </c>
      <c r="D238" s="23" t="s">
        <v>294</v>
      </c>
      <c r="E238" s="23" t="s">
        <v>286</v>
      </c>
      <c r="F238" s="10">
        <v>44630790</v>
      </c>
      <c r="G238" s="10">
        <f>44630790-8000000</f>
        <v>36630790</v>
      </c>
      <c r="H238" s="10">
        <f>44630790-7999999</f>
        <v>36630791</v>
      </c>
    </row>
    <row r="239" spans="1:8" ht="12.75">
      <c r="A239" s="4" t="s">
        <v>326</v>
      </c>
      <c r="B239" s="23" t="s">
        <v>65</v>
      </c>
      <c r="C239" s="23" t="s">
        <v>325</v>
      </c>
      <c r="D239" s="23" t="s">
        <v>294</v>
      </c>
      <c r="E239" s="23" t="s">
        <v>286</v>
      </c>
      <c r="F239" s="10">
        <v>4081000</v>
      </c>
      <c r="G239" s="10">
        <v>3000000</v>
      </c>
      <c r="H239" s="10">
        <v>3000000</v>
      </c>
    </row>
    <row r="240" spans="1:8" ht="12.75">
      <c r="A240" s="4" t="s">
        <v>243</v>
      </c>
      <c r="B240" s="23" t="s">
        <v>65</v>
      </c>
      <c r="C240" s="23" t="s">
        <v>306</v>
      </c>
      <c r="D240" s="23" t="s">
        <v>294</v>
      </c>
      <c r="E240" s="23" t="s">
        <v>286</v>
      </c>
      <c r="F240" s="10">
        <v>26060100</v>
      </c>
      <c r="G240" s="10">
        <f>17200000+1027179.4</f>
        <v>18227179.4</v>
      </c>
      <c r="H240" s="10">
        <f>17200000+1027179.4</f>
        <v>18227179.4</v>
      </c>
    </row>
    <row r="241" spans="1:8" ht="12.75">
      <c r="A241" s="5" t="s">
        <v>341</v>
      </c>
      <c r="B241" s="23" t="s">
        <v>65</v>
      </c>
      <c r="C241" s="23" t="s">
        <v>340</v>
      </c>
      <c r="D241" s="23" t="s">
        <v>294</v>
      </c>
      <c r="E241" s="23" t="s">
        <v>286</v>
      </c>
      <c r="F241" s="10">
        <v>35307000</v>
      </c>
      <c r="G241" s="10">
        <f>11250000+1832815.44</f>
        <v>13082815.44</v>
      </c>
      <c r="H241" s="10">
        <v>22500000</v>
      </c>
    </row>
    <row r="242" spans="1:8" ht="33.75">
      <c r="A242" s="4" t="s">
        <v>317</v>
      </c>
      <c r="B242" s="23" t="s">
        <v>65</v>
      </c>
      <c r="C242" s="23" t="s">
        <v>315</v>
      </c>
      <c r="D242" s="23" t="s">
        <v>294</v>
      </c>
      <c r="E242" s="23" t="s">
        <v>286</v>
      </c>
      <c r="F242" s="10">
        <f>97693770+40000000+1500000</f>
        <v>139193770</v>
      </c>
      <c r="G242" s="10">
        <f>97693770+36500000</f>
        <v>134193770</v>
      </c>
      <c r="H242" s="10">
        <f>97693770+36500000</f>
        <v>134193770</v>
      </c>
    </row>
    <row r="243" spans="1:8" ht="12.75">
      <c r="A243" s="4" t="s">
        <v>310</v>
      </c>
      <c r="B243" s="23" t="s">
        <v>65</v>
      </c>
      <c r="C243" s="23" t="s">
        <v>307</v>
      </c>
      <c r="D243" s="23" t="s">
        <v>294</v>
      </c>
      <c r="E243" s="23" t="s">
        <v>286</v>
      </c>
      <c r="F243" s="10">
        <v>11115100</v>
      </c>
      <c r="G243" s="10">
        <v>5500000</v>
      </c>
      <c r="H243" s="10">
        <v>5500000</v>
      </c>
    </row>
    <row r="244" spans="1:8" ht="12.75">
      <c r="A244" s="4" t="s">
        <v>272</v>
      </c>
      <c r="B244" s="23" t="s">
        <v>65</v>
      </c>
      <c r="C244" s="23" t="s">
        <v>309</v>
      </c>
      <c r="D244" s="23" t="s">
        <v>294</v>
      </c>
      <c r="E244" s="23" t="s">
        <v>286</v>
      </c>
      <c r="F244" s="10">
        <v>287700</v>
      </c>
      <c r="G244" s="10">
        <v>287700</v>
      </c>
      <c r="H244" s="10">
        <v>287700</v>
      </c>
    </row>
    <row r="245" spans="1:8" ht="22.5">
      <c r="A245" s="24" t="s">
        <v>431</v>
      </c>
      <c r="B245" s="22" t="s">
        <v>66</v>
      </c>
      <c r="C245" s="22"/>
      <c r="D245" s="22"/>
      <c r="E245" s="22"/>
      <c r="F245" s="20">
        <f>F246+F247+F248+F249+F250+F251+F252</f>
        <v>46708450</v>
      </c>
      <c r="G245" s="20">
        <f>G246+G247+G248+G249+G250+G251+G252</f>
        <v>46708450</v>
      </c>
      <c r="H245" s="20">
        <f>H246+H247+H248+H249+H250+H251+H252</f>
        <v>46708450</v>
      </c>
    </row>
    <row r="246" spans="1:8" ht="12.75">
      <c r="A246" s="25" t="s">
        <v>276</v>
      </c>
      <c r="B246" s="23" t="s">
        <v>66</v>
      </c>
      <c r="C246" s="23" t="s">
        <v>318</v>
      </c>
      <c r="D246" s="22" t="s">
        <v>294</v>
      </c>
      <c r="E246" s="22" t="s">
        <v>288</v>
      </c>
      <c r="F246" s="10">
        <v>32358450</v>
      </c>
      <c r="G246" s="10">
        <v>32358450</v>
      </c>
      <c r="H246" s="10">
        <v>32358450</v>
      </c>
    </row>
    <row r="247" spans="1:8" ht="22.5">
      <c r="A247" s="25" t="s">
        <v>277</v>
      </c>
      <c r="B247" s="23" t="s">
        <v>66</v>
      </c>
      <c r="C247" s="23" t="s">
        <v>275</v>
      </c>
      <c r="D247" s="22" t="s">
        <v>294</v>
      </c>
      <c r="E247" s="22" t="s">
        <v>288</v>
      </c>
      <c r="F247" s="10">
        <v>9772250</v>
      </c>
      <c r="G247" s="10">
        <v>9772250</v>
      </c>
      <c r="H247" s="10">
        <v>9772250</v>
      </c>
    </row>
    <row r="248" spans="1:8" ht="12.75">
      <c r="A248" s="4" t="s">
        <v>326</v>
      </c>
      <c r="B248" s="23" t="s">
        <v>66</v>
      </c>
      <c r="C248" s="23" t="s">
        <v>325</v>
      </c>
      <c r="D248" s="22" t="s">
        <v>294</v>
      </c>
      <c r="E248" s="22" t="s">
        <v>288</v>
      </c>
      <c r="F248" s="10">
        <v>480500</v>
      </c>
      <c r="G248" s="10">
        <v>480500</v>
      </c>
      <c r="H248" s="10">
        <v>480500</v>
      </c>
    </row>
    <row r="249" spans="1:8" ht="12.75">
      <c r="A249" s="4" t="s">
        <v>243</v>
      </c>
      <c r="B249" s="23" t="s">
        <v>66</v>
      </c>
      <c r="C249" s="23" t="s">
        <v>306</v>
      </c>
      <c r="D249" s="22" t="s">
        <v>294</v>
      </c>
      <c r="E249" s="22" t="s">
        <v>288</v>
      </c>
      <c r="F249" s="10">
        <v>2987900</v>
      </c>
      <c r="G249" s="10">
        <v>2987900</v>
      </c>
      <c r="H249" s="10">
        <v>2987900</v>
      </c>
    </row>
    <row r="250" spans="1:8" ht="12.75">
      <c r="A250" s="5" t="s">
        <v>341</v>
      </c>
      <c r="B250" s="23" t="s">
        <v>66</v>
      </c>
      <c r="C250" s="23" t="s">
        <v>340</v>
      </c>
      <c r="D250" s="22" t="s">
        <v>294</v>
      </c>
      <c r="E250" s="22" t="s">
        <v>288</v>
      </c>
      <c r="F250" s="10">
        <v>1069000</v>
      </c>
      <c r="G250" s="10">
        <v>1069000</v>
      </c>
      <c r="H250" s="10">
        <v>1069000</v>
      </c>
    </row>
    <row r="251" spans="1:8" ht="12.75">
      <c r="A251" s="4" t="s">
        <v>310</v>
      </c>
      <c r="B251" s="23" t="s">
        <v>66</v>
      </c>
      <c r="C251" s="23" t="s">
        <v>307</v>
      </c>
      <c r="D251" s="22" t="s">
        <v>294</v>
      </c>
      <c r="E251" s="22" t="s">
        <v>288</v>
      </c>
      <c r="F251" s="10">
        <v>29100</v>
      </c>
      <c r="G251" s="10">
        <v>29100</v>
      </c>
      <c r="H251" s="10">
        <v>29100</v>
      </c>
    </row>
    <row r="252" spans="1:8" ht="12.75">
      <c r="A252" s="4" t="s">
        <v>272</v>
      </c>
      <c r="B252" s="23" t="s">
        <v>66</v>
      </c>
      <c r="C252" s="23" t="s">
        <v>309</v>
      </c>
      <c r="D252" s="22" t="s">
        <v>294</v>
      </c>
      <c r="E252" s="22" t="s">
        <v>288</v>
      </c>
      <c r="F252" s="10">
        <v>11250</v>
      </c>
      <c r="G252" s="10">
        <v>11250</v>
      </c>
      <c r="H252" s="10">
        <v>11250</v>
      </c>
    </row>
    <row r="253" spans="1:8" ht="56.25">
      <c r="A253" s="44" t="s">
        <v>441</v>
      </c>
      <c r="B253" s="23" t="s">
        <v>440</v>
      </c>
      <c r="C253" s="23"/>
      <c r="D253" s="22"/>
      <c r="E253" s="22"/>
      <c r="F253" s="10">
        <f>F254+F255+F256</f>
        <v>48419600</v>
      </c>
      <c r="G253" s="10">
        <f>G254+G255+G256</f>
        <v>48329800</v>
      </c>
      <c r="H253" s="10">
        <f>H254+H255+H256</f>
        <v>48329800</v>
      </c>
    </row>
    <row r="254" spans="1:8" ht="12.75">
      <c r="A254" s="25" t="s">
        <v>276</v>
      </c>
      <c r="B254" s="23" t="s">
        <v>440</v>
      </c>
      <c r="C254" s="23" t="s">
        <v>318</v>
      </c>
      <c r="D254" s="22" t="s">
        <v>294</v>
      </c>
      <c r="E254" s="22" t="s">
        <v>286</v>
      </c>
      <c r="F254" s="10">
        <v>20711800</v>
      </c>
      <c r="G254" s="10">
        <v>20673400</v>
      </c>
      <c r="H254" s="10">
        <v>20673400</v>
      </c>
    </row>
    <row r="255" spans="1:8" ht="22.5">
      <c r="A255" s="25" t="s">
        <v>277</v>
      </c>
      <c r="B255" s="23" t="s">
        <v>440</v>
      </c>
      <c r="C255" s="23" t="s">
        <v>275</v>
      </c>
      <c r="D255" s="22" t="s">
        <v>294</v>
      </c>
      <c r="E255" s="22" t="s">
        <v>286</v>
      </c>
      <c r="F255" s="10">
        <v>6254900</v>
      </c>
      <c r="G255" s="10">
        <v>6243400</v>
      </c>
      <c r="H255" s="10">
        <v>6243400</v>
      </c>
    </row>
    <row r="256" spans="1:8" ht="33.75">
      <c r="A256" s="4" t="s">
        <v>317</v>
      </c>
      <c r="B256" s="23" t="s">
        <v>440</v>
      </c>
      <c r="C256" s="23" t="s">
        <v>315</v>
      </c>
      <c r="D256" s="22" t="s">
        <v>294</v>
      </c>
      <c r="E256" s="22" t="s">
        <v>286</v>
      </c>
      <c r="F256" s="10">
        <v>21452900</v>
      </c>
      <c r="G256" s="10">
        <v>21413000</v>
      </c>
      <c r="H256" s="10">
        <v>21413000</v>
      </c>
    </row>
    <row r="257" spans="1:8" ht="12.75">
      <c r="A257" s="29" t="s">
        <v>245</v>
      </c>
      <c r="B257" s="23" t="s">
        <v>250</v>
      </c>
      <c r="C257" s="23"/>
      <c r="D257" s="23"/>
      <c r="E257" s="23"/>
      <c r="F257" s="10">
        <f>F258+F262</f>
        <v>25669916.19</v>
      </c>
      <c r="G257" s="10">
        <f>G258+G262</f>
        <v>23680785.310000002</v>
      </c>
      <c r="H257" s="10">
        <f>H258+H262</f>
        <v>23953842.84</v>
      </c>
    </row>
    <row r="258" spans="1:8" ht="12.75">
      <c r="A258" s="6" t="s">
        <v>247</v>
      </c>
      <c r="B258" s="23" t="s">
        <v>83</v>
      </c>
      <c r="C258" s="23"/>
      <c r="D258" s="23"/>
      <c r="E258" s="23"/>
      <c r="F258" s="10">
        <f>F259+F260+F261</f>
        <v>6630195.23</v>
      </c>
      <c r="G258" s="10">
        <f>G259+G260+G261</f>
        <v>6630195.23</v>
      </c>
      <c r="H258" s="10">
        <f>H259+H260+H261</f>
        <v>6630195.23</v>
      </c>
    </row>
    <row r="259" spans="1:8" ht="12.75">
      <c r="A259" s="25" t="s">
        <v>231</v>
      </c>
      <c r="B259" s="23" t="s">
        <v>83</v>
      </c>
      <c r="C259" s="23" t="s">
        <v>303</v>
      </c>
      <c r="D259" s="23" t="s">
        <v>294</v>
      </c>
      <c r="E259" s="23" t="s">
        <v>295</v>
      </c>
      <c r="F259" s="10">
        <f>4472988.48+388912.62</f>
        <v>4861901.100000001</v>
      </c>
      <c r="G259" s="10">
        <f>4472988.48+388912.62</f>
        <v>4861901.100000001</v>
      </c>
      <c r="H259" s="10">
        <f>4472988.48+388912.62</f>
        <v>4861901.100000001</v>
      </c>
    </row>
    <row r="260" spans="1:8" ht="22.5">
      <c r="A260" s="25" t="s">
        <v>232</v>
      </c>
      <c r="B260" s="23" t="s">
        <v>83</v>
      </c>
      <c r="C260" s="23" t="s">
        <v>230</v>
      </c>
      <c r="D260" s="23" t="s">
        <v>294</v>
      </c>
      <c r="E260" s="23" t="s">
        <v>295</v>
      </c>
      <c r="F260" s="10">
        <f>1350842.52+117451.61</f>
        <v>1468294.1300000001</v>
      </c>
      <c r="G260" s="10">
        <f>1350842.52+117451.61</f>
        <v>1468294.1300000001</v>
      </c>
      <c r="H260" s="10">
        <f>1350842.52+117451.61</f>
        <v>1468294.1300000001</v>
      </c>
    </row>
    <row r="261" spans="1:8" ht="12.75">
      <c r="A261" s="4" t="s">
        <v>243</v>
      </c>
      <c r="B261" s="23" t="s">
        <v>83</v>
      </c>
      <c r="C261" s="23" t="s">
        <v>306</v>
      </c>
      <c r="D261" s="23" t="s">
        <v>294</v>
      </c>
      <c r="E261" s="23" t="s">
        <v>295</v>
      </c>
      <c r="F261" s="10">
        <f>50000+250000</f>
        <v>300000</v>
      </c>
      <c r="G261" s="10">
        <f>50000+250000</f>
        <v>300000</v>
      </c>
      <c r="H261" s="10">
        <f>50000+250000</f>
        <v>300000</v>
      </c>
    </row>
    <row r="262" spans="1:8" ht="33.75">
      <c r="A262" s="4" t="s">
        <v>165</v>
      </c>
      <c r="B262" s="23" t="s">
        <v>84</v>
      </c>
      <c r="C262" s="23"/>
      <c r="D262" s="23"/>
      <c r="E262" s="23"/>
      <c r="F262" s="10">
        <f>F263+F264+F265+F266+F267+F268+F269</f>
        <v>19039720.96</v>
      </c>
      <c r="G262" s="10">
        <f>G263+G264+G265+G266+G267+G268+G269</f>
        <v>17050590.080000002</v>
      </c>
      <c r="H262" s="10">
        <f>H263+H264+H265+H266+H267+H268+H269</f>
        <v>17323647.61</v>
      </c>
    </row>
    <row r="263" spans="1:8" ht="12.75">
      <c r="A263" s="25" t="s">
        <v>276</v>
      </c>
      <c r="B263" s="23" t="s">
        <v>84</v>
      </c>
      <c r="C263" s="23" t="s">
        <v>318</v>
      </c>
      <c r="D263" s="23" t="s">
        <v>294</v>
      </c>
      <c r="E263" s="23" t="s">
        <v>295</v>
      </c>
      <c r="F263" s="10">
        <f>1004820.54+10045187.88</f>
        <v>11050008.420000002</v>
      </c>
      <c r="G263" s="10">
        <f>1004820.54+10045187.88</f>
        <v>11050008.420000002</v>
      </c>
      <c r="H263" s="10">
        <f>1004820.54+10045187.88</f>
        <v>11050008.420000002</v>
      </c>
    </row>
    <row r="264" spans="1:8" ht="22.5">
      <c r="A264" s="25" t="s">
        <v>277</v>
      </c>
      <c r="B264" s="23" t="s">
        <v>84</v>
      </c>
      <c r="C264" s="23" t="s">
        <v>275</v>
      </c>
      <c r="D264" s="23" t="s">
        <v>294</v>
      </c>
      <c r="E264" s="23" t="s">
        <v>295</v>
      </c>
      <c r="F264" s="10">
        <f>303455.8+3033646.74</f>
        <v>3337102.54</v>
      </c>
      <c r="G264" s="10">
        <f>303455.8+3033646.74</f>
        <v>3337102.54</v>
      </c>
      <c r="H264" s="10">
        <f>303455.8+3033646.74</f>
        <v>3337102.54</v>
      </c>
    </row>
    <row r="265" spans="1:8" ht="12.75">
      <c r="A265" s="4" t="s">
        <v>326</v>
      </c>
      <c r="B265" s="23" t="s">
        <v>84</v>
      </c>
      <c r="C265" s="23" t="s">
        <v>325</v>
      </c>
      <c r="D265" s="23" t="s">
        <v>294</v>
      </c>
      <c r="E265" s="23" t="s">
        <v>295</v>
      </c>
      <c r="F265" s="10">
        <f>404400+960+95000+529000+886950</f>
        <v>1916310</v>
      </c>
      <c r="G265" s="10">
        <f>404400+960+95000+529000+886950-265630.88</f>
        <v>1650679.12</v>
      </c>
      <c r="H265" s="10">
        <f>404400+960+95000+529000+886950-7426.65+14853.3</f>
        <v>1923736.6500000001</v>
      </c>
    </row>
    <row r="266" spans="1:8" ht="12.75">
      <c r="A266" s="4" t="s">
        <v>243</v>
      </c>
      <c r="B266" s="23" t="s">
        <v>84</v>
      </c>
      <c r="C266" s="23" t="s">
        <v>306</v>
      </c>
      <c r="D266" s="23" t="s">
        <v>294</v>
      </c>
      <c r="E266" s="23" t="s">
        <v>295</v>
      </c>
      <c r="F266" s="10">
        <v>2257400</v>
      </c>
      <c r="G266" s="10">
        <v>700000</v>
      </c>
      <c r="H266" s="10">
        <v>700000</v>
      </c>
    </row>
    <row r="267" spans="1:8" ht="12.75">
      <c r="A267" s="5" t="s">
        <v>341</v>
      </c>
      <c r="B267" s="23" t="s">
        <v>84</v>
      </c>
      <c r="C267" s="23" t="s">
        <v>340</v>
      </c>
      <c r="D267" s="23" t="s">
        <v>294</v>
      </c>
      <c r="E267" s="23" t="s">
        <v>295</v>
      </c>
      <c r="F267" s="10">
        <v>466100</v>
      </c>
      <c r="G267" s="10">
        <v>300000</v>
      </c>
      <c r="H267" s="10">
        <v>300000</v>
      </c>
    </row>
    <row r="268" spans="1:8" ht="12.75">
      <c r="A268" s="4" t="s">
        <v>310</v>
      </c>
      <c r="B268" s="23" t="s">
        <v>84</v>
      </c>
      <c r="C268" s="23" t="s">
        <v>307</v>
      </c>
      <c r="D268" s="23" t="s">
        <v>294</v>
      </c>
      <c r="E268" s="23" t="s">
        <v>295</v>
      </c>
      <c r="F268" s="10">
        <v>8100</v>
      </c>
      <c r="G268" s="10">
        <v>8100</v>
      </c>
      <c r="H268" s="10">
        <v>8100</v>
      </c>
    </row>
    <row r="269" spans="1:8" ht="12.75">
      <c r="A269" s="4" t="s">
        <v>272</v>
      </c>
      <c r="B269" s="23" t="s">
        <v>84</v>
      </c>
      <c r="C269" s="23" t="s">
        <v>309</v>
      </c>
      <c r="D269" s="23" t="s">
        <v>294</v>
      </c>
      <c r="E269" s="23" t="s">
        <v>295</v>
      </c>
      <c r="F269" s="10">
        <v>4700</v>
      </c>
      <c r="G269" s="10">
        <v>4700</v>
      </c>
      <c r="H269" s="10">
        <v>4700</v>
      </c>
    </row>
    <row r="270" spans="1:8" ht="22.5">
      <c r="A270" s="45" t="s">
        <v>258</v>
      </c>
      <c r="B270" s="23" t="s">
        <v>390</v>
      </c>
      <c r="C270" s="23"/>
      <c r="D270" s="23"/>
      <c r="E270" s="23"/>
      <c r="F270" s="10">
        <f>F291+F288+F276+F282+F294+F271+F274+F280+F285</f>
        <v>85534749.68</v>
      </c>
      <c r="G270" s="10">
        <f>G291+G288+G276+G282+G294+G271+G274+G280+G285</f>
        <v>85034749.68</v>
      </c>
      <c r="H270" s="10">
        <f>H291+H288+H276+H282+H294+H271+H274+H280+H285</f>
        <v>82499049.68</v>
      </c>
    </row>
    <row r="271" spans="1:8" ht="12.75">
      <c r="A271" s="4" t="s">
        <v>264</v>
      </c>
      <c r="B271" s="23" t="s">
        <v>352</v>
      </c>
      <c r="C271" s="23"/>
      <c r="D271" s="23"/>
      <c r="E271" s="23"/>
      <c r="F271" s="10">
        <f>F272+F273</f>
        <v>3754680</v>
      </c>
      <c r="G271" s="10">
        <f>G272+G273</f>
        <v>3754680</v>
      </c>
      <c r="H271" s="10">
        <f>H272+H273</f>
        <v>3754680</v>
      </c>
    </row>
    <row r="272" spans="1:8" ht="12.75">
      <c r="A272" s="24" t="s">
        <v>244</v>
      </c>
      <c r="B272" s="23" t="s">
        <v>352</v>
      </c>
      <c r="C272" s="23" t="s">
        <v>306</v>
      </c>
      <c r="D272" s="23" t="s">
        <v>294</v>
      </c>
      <c r="E272" s="23" t="s">
        <v>286</v>
      </c>
      <c r="F272" s="10">
        <v>3470230</v>
      </c>
      <c r="G272" s="10">
        <v>3470230</v>
      </c>
      <c r="H272" s="10">
        <v>3470230</v>
      </c>
    </row>
    <row r="273" spans="1:8" ht="12.75">
      <c r="A273" s="3" t="s">
        <v>222</v>
      </c>
      <c r="B273" s="23" t="s">
        <v>352</v>
      </c>
      <c r="C273" s="23" t="s">
        <v>316</v>
      </c>
      <c r="D273" s="23" t="s">
        <v>294</v>
      </c>
      <c r="E273" s="23" t="s">
        <v>286</v>
      </c>
      <c r="F273" s="10">
        <v>284450</v>
      </c>
      <c r="G273" s="10">
        <v>284450</v>
      </c>
      <c r="H273" s="10">
        <v>284450</v>
      </c>
    </row>
    <row r="274" spans="1:8" ht="22.5">
      <c r="A274" s="4" t="s">
        <v>265</v>
      </c>
      <c r="B274" s="23" t="s">
        <v>353</v>
      </c>
      <c r="C274" s="23"/>
      <c r="D274" s="23"/>
      <c r="E274" s="23"/>
      <c r="F274" s="10">
        <f>F275</f>
        <v>4166000</v>
      </c>
      <c r="G274" s="10">
        <f>G275</f>
        <v>4166000</v>
      </c>
      <c r="H274" s="10">
        <f>H275</f>
        <v>4166000</v>
      </c>
    </row>
    <row r="275" spans="1:8" ht="12.75">
      <c r="A275" s="24" t="s">
        <v>244</v>
      </c>
      <c r="B275" s="23" t="s">
        <v>353</v>
      </c>
      <c r="C275" s="23" t="s">
        <v>306</v>
      </c>
      <c r="D275" s="23" t="s">
        <v>294</v>
      </c>
      <c r="E275" s="23" t="s">
        <v>286</v>
      </c>
      <c r="F275" s="10">
        <v>4166000</v>
      </c>
      <c r="G275" s="10">
        <v>4166000</v>
      </c>
      <c r="H275" s="10">
        <v>4166000</v>
      </c>
    </row>
    <row r="276" spans="1:8" ht="22.5">
      <c r="A276" s="4" t="s">
        <v>354</v>
      </c>
      <c r="B276" s="23" t="s">
        <v>69</v>
      </c>
      <c r="C276" s="23"/>
      <c r="D276" s="23"/>
      <c r="E276" s="23"/>
      <c r="F276" s="10">
        <f>F277+F279+F278</f>
        <v>3005432.84</v>
      </c>
      <c r="G276" s="10">
        <f>G277+G279+G278</f>
        <v>2505432.84</v>
      </c>
      <c r="H276" s="10">
        <f>H277+H279+H278</f>
        <v>2505432.84</v>
      </c>
    </row>
    <row r="277" spans="1:8" ht="12.75">
      <c r="A277" s="24" t="s">
        <v>244</v>
      </c>
      <c r="B277" s="23" t="s">
        <v>69</v>
      </c>
      <c r="C277" s="23" t="s">
        <v>306</v>
      </c>
      <c r="D277" s="23" t="s">
        <v>294</v>
      </c>
      <c r="E277" s="23" t="s">
        <v>286</v>
      </c>
      <c r="F277" s="9">
        <v>1500000</v>
      </c>
      <c r="G277" s="9">
        <v>1000000</v>
      </c>
      <c r="H277" s="9">
        <v>1000000</v>
      </c>
    </row>
    <row r="278" spans="1:8" ht="22.5">
      <c r="A278" s="24" t="s">
        <v>220</v>
      </c>
      <c r="B278" s="23" t="s">
        <v>69</v>
      </c>
      <c r="C278" s="23" t="s">
        <v>159</v>
      </c>
      <c r="D278" s="23" t="s">
        <v>294</v>
      </c>
      <c r="E278" s="23" t="s">
        <v>286</v>
      </c>
      <c r="F278" s="9">
        <v>5432.84</v>
      </c>
      <c r="G278" s="9">
        <v>5432.84</v>
      </c>
      <c r="H278" s="9">
        <v>5432.84</v>
      </c>
    </row>
    <row r="279" spans="1:8" ht="12.75">
      <c r="A279" s="3" t="s">
        <v>222</v>
      </c>
      <c r="B279" s="23" t="s">
        <v>69</v>
      </c>
      <c r="C279" s="23" t="s">
        <v>316</v>
      </c>
      <c r="D279" s="23" t="s">
        <v>294</v>
      </c>
      <c r="E279" s="23" t="s">
        <v>286</v>
      </c>
      <c r="F279" s="9">
        <v>1500000</v>
      </c>
      <c r="G279" s="9">
        <v>1500000</v>
      </c>
      <c r="H279" s="9">
        <v>1500000</v>
      </c>
    </row>
    <row r="280" spans="1:8" ht="12.75">
      <c r="A280" s="4" t="s">
        <v>266</v>
      </c>
      <c r="B280" s="23" t="s">
        <v>74</v>
      </c>
      <c r="C280" s="23"/>
      <c r="D280" s="23"/>
      <c r="E280" s="23"/>
      <c r="F280" s="10">
        <f>F281</f>
        <v>2695000</v>
      </c>
      <c r="G280" s="10">
        <f>G281</f>
        <v>2695000</v>
      </c>
      <c r="H280" s="10">
        <f>H281</f>
        <v>2695000</v>
      </c>
    </row>
    <row r="281" spans="1:8" ht="12.75">
      <c r="A281" s="24" t="s">
        <v>244</v>
      </c>
      <c r="B281" s="23" t="s">
        <v>74</v>
      </c>
      <c r="C281" s="23" t="s">
        <v>306</v>
      </c>
      <c r="D281" s="23" t="s">
        <v>294</v>
      </c>
      <c r="E281" s="23" t="s">
        <v>286</v>
      </c>
      <c r="F281" s="9">
        <v>2695000</v>
      </c>
      <c r="G281" s="9">
        <v>2695000</v>
      </c>
      <c r="H281" s="9">
        <v>2695000</v>
      </c>
    </row>
    <row r="282" spans="1:8" ht="22.5">
      <c r="A282" s="4" t="s">
        <v>508</v>
      </c>
      <c r="B282" s="23" t="s">
        <v>497</v>
      </c>
      <c r="C282" s="23"/>
      <c r="D282" s="23"/>
      <c r="E282" s="23"/>
      <c r="F282" s="9">
        <f>F283+F284</f>
        <v>3240259.25</v>
      </c>
      <c r="G282" s="9">
        <f>G283+G284</f>
        <v>3240259.25</v>
      </c>
      <c r="H282" s="9">
        <f>H283+H284</f>
        <v>3240259.25</v>
      </c>
    </row>
    <row r="283" spans="1:8" ht="12.75">
      <c r="A283" s="4" t="s">
        <v>243</v>
      </c>
      <c r="B283" s="23" t="s">
        <v>497</v>
      </c>
      <c r="C283" s="23" t="s">
        <v>306</v>
      </c>
      <c r="D283" s="23" t="s">
        <v>294</v>
      </c>
      <c r="E283" s="23" t="s">
        <v>286</v>
      </c>
      <c r="F283" s="9">
        <v>2318176.51</v>
      </c>
      <c r="G283" s="9">
        <v>2318176.51</v>
      </c>
      <c r="H283" s="9">
        <v>2318176.51</v>
      </c>
    </row>
    <row r="284" spans="1:8" ht="12.75">
      <c r="A284" s="3" t="s">
        <v>222</v>
      </c>
      <c r="B284" s="23" t="s">
        <v>497</v>
      </c>
      <c r="C284" s="23" t="s">
        <v>316</v>
      </c>
      <c r="D284" s="23" t="s">
        <v>294</v>
      </c>
      <c r="E284" s="23" t="s">
        <v>286</v>
      </c>
      <c r="F284" s="9">
        <v>922082.74</v>
      </c>
      <c r="G284" s="9">
        <v>922082.74</v>
      </c>
      <c r="H284" s="9">
        <v>922082.74</v>
      </c>
    </row>
    <row r="285" spans="1:8" ht="22.5">
      <c r="A285" s="4" t="s">
        <v>355</v>
      </c>
      <c r="B285" s="23" t="s">
        <v>445</v>
      </c>
      <c r="C285" s="23"/>
      <c r="D285" s="23"/>
      <c r="E285" s="23"/>
      <c r="F285" s="10">
        <f>F286+F287</f>
        <v>53171960</v>
      </c>
      <c r="G285" s="10">
        <f>G286+G287</f>
        <v>53171960</v>
      </c>
      <c r="H285" s="10">
        <f>H286+H287</f>
        <v>50636260</v>
      </c>
    </row>
    <row r="286" spans="1:8" ht="12.75">
      <c r="A286" s="24" t="s">
        <v>244</v>
      </c>
      <c r="B286" s="23" t="s">
        <v>445</v>
      </c>
      <c r="C286" s="23" t="s">
        <v>306</v>
      </c>
      <c r="D286" s="23" t="s">
        <v>294</v>
      </c>
      <c r="E286" s="23" t="s">
        <v>286</v>
      </c>
      <c r="F286" s="9">
        <f>176870+22000000</f>
        <v>22176870</v>
      </c>
      <c r="G286" s="9">
        <f>176870+22000000</f>
        <v>22176870</v>
      </c>
      <c r="H286" s="9">
        <f>176870+22000000</f>
        <v>22176870</v>
      </c>
    </row>
    <row r="287" spans="1:8" ht="33.75">
      <c r="A287" s="4" t="s">
        <v>317</v>
      </c>
      <c r="B287" s="23" t="s">
        <v>445</v>
      </c>
      <c r="C287" s="23" t="s">
        <v>315</v>
      </c>
      <c r="D287" s="23" t="s">
        <v>294</v>
      </c>
      <c r="E287" s="23" t="s">
        <v>286</v>
      </c>
      <c r="F287" s="9">
        <f>160090+30835000</f>
        <v>30995090</v>
      </c>
      <c r="G287" s="9">
        <f>160090+30835000</f>
        <v>30995090</v>
      </c>
      <c r="H287" s="9">
        <f>160090+28299300</f>
        <v>28459390</v>
      </c>
    </row>
    <row r="288" spans="1:8" ht="22.5">
      <c r="A288" s="24" t="s">
        <v>239</v>
      </c>
      <c r="B288" s="34" t="s">
        <v>67</v>
      </c>
      <c r="C288" s="23"/>
      <c r="D288" s="23"/>
      <c r="E288" s="23"/>
      <c r="F288" s="10">
        <f>F289+F290</f>
        <v>6801478.8</v>
      </c>
      <c r="G288" s="10">
        <f>G289+G290</f>
        <v>6801478.8</v>
      </c>
      <c r="H288" s="10">
        <f>H289+H290</f>
        <v>6801478.8</v>
      </c>
    </row>
    <row r="289" spans="1:8" ht="12.75">
      <c r="A289" s="24" t="s">
        <v>244</v>
      </c>
      <c r="B289" s="34" t="s">
        <v>67</v>
      </c>
      <c r="C289" s="23" t="s">
        <v>306</v>
      </c>
      <c r="D289" s="23" t="s">
        <v>294</v>
      </c>
      <c r="E289" s="23" t="s">
        <v>286</v>
      </c>
      <c r="F289" s="9">
        <f>716436.3+3506400</f>
        <v>4222836.3</v>
      </c>
      <c r="G289" s="9">
        <f>716436.3+2220000</f>
        <v>2936436.3</v>
      </c>
      <c r="H289" s="9">
        <f>716436.3+2220000</f>
        <v>2936436.3</v>
      </c>
    </row>
    <row r="290" spans="1:8" ht="12.75">
      <c r="A290" s="3" t="s">
        <v>222</v>
      </c>
      <c r="B290" s="34" t="s">
        <v>67</v>
      </c>
      <c r="C290" s="23" t="s">
        <v>316</v>
      </c>
      <c r="D290" s="23" t="s">
        <v>294</v>
      </c>
      <c r="E290" s="23" t="s">
        <v>286</v>
      </c>
      <c r="F290" s="9">
        <f>358642.5+2220000</f>
        <v>2578642.5</v>
      </c>
      <c r="G290" s="9">
        <f>358642.5+3506400</f>
        <v>3865042.5</v>
      </c>
      <c r="H290" s="9">
        <f>358642.5+3506400</f>
        <v>3865042.5</v>
      </c>
    </row>
    <row r="291" spans="1:8" ht="33.75">
      <c r="A291" s="25" t="s">
        <v>413</v>
      </c>
      <c r="B291" s="23" t="s">
        <v>150</v>
      </c>
      <c r="C291" s="23"/>
      <c r="D291" s="23"/>
      <c r="E291" s="23"/>
      <c r="F291" s="10">
        <f>F292+F293</f>
        <v>8418118.79</v>
      </c>
      <c r="G291" s="10">
        <f>G292+G293</f>
        <v>8418118.79</v>
      </c>
      <c r="H291" s="10">
        <f>H292+H293</f>
        <v>8418118.79</v>
      </c>
    </row>
    <row r="292" spans="1:8" ht="12.75">
      <c r="A292" s="24" t="s">
        <v>244</v>
      </c>
      <c r="B292" s="23" t="s">
        <v>150</v>
      </c>
      <c r="C292" s="23" t="s">
        <v>306</v>
      </c>
      <c r="D292" s="23" t="s">
        <v>294</v>
      </c>
      <c r="E292" s="23" t="s">
        <v>286</v>
      </c>
      <c r="F292" s="9">
        <f>1093140.61+3130000</f>
        <v>4223140.61</v>
      </c>
      <c r="G292" s="9">
        <f>1093140.61+3130000</f>
        <v>4223140.61</v>
      </c>
      <c r="H292" s="9">
        <f>1093140.61+3130000</f>
        <v>4223140.61</v>
      </c>
    </row>
    <row r="293" spans="1:8" ht="12.75">
      <c r="A293" s="3" t="s">
        <v>222</v>
      </c>
      <c r="B293" s="23" t="s">
        <v>150</v>
      </c>
      <c r="C293" s="23" t="s">
        <v>316</v>
      </c>
      <c r="D293" s="23" t="s">
        <v>294</v>
      </c>
      <c r="E293" s="23" t="s">
        <v>286</v>
      </c>
      <c r="F293" s="9">
        <f>1067978.18+3127000</f>
        <v>4194978.18</v>
      </c>
      <c r="G293" s="9">
        <f>1067978.18+3127000</f>
        <v>4194978.18</v>
      </c>
      <c r="H293" s="9">
        <f>1067978.18+3127000</f>
        <v>4194978.18</v>
      </c>
    </row>
    <row r="294" spans="1:8" ht="45">
      <c r="A294" s="46" t="s">
        <v>238</v>
      </c>
      <c r="B294" s="34" t="s">
        <v>68</v>
      </c>
      <c r="C294" s="23"/>
      <c r="D294" s="23"/>
      <c r="E294" s="23"/>
      <c r="F294" s="10">
        <f>F295+F296</f>
        <v>281820</v>
      </c>
      <c r="G294" s="10">
        <f>G295+G296</f>
        <v>281820</v>
      </c>
      <c r="H294" s="10">
        <f>H295+H296</f>
        <v>281820</v>
      </c>
    </row>
    <row r="295" spans="1:8" ht="12.75">
      <c r="A295" s="24" t="s">
        <v>244</v>
      </c>
      <c r="B295" s="34" t="s">
        <v>68</v>
      </c>
      <c r="C295" s="23" t="s">
        <v>306</v>
      </c>
      <c r="D295" s="23" t="s">
        <v>294</v>
      </c>
      <c r="E295" s="23" t="s">
        <v>286</v>
      </c>
      <c r="F295" s="9">
        <f>193087+51993</f>
        <v>245080</v>
      </c>
      <c r="G295" s="9">
        <f>193087+51993</f>
        <v>245080</v>
      </c>
      <c r="H295" s="9">
        <f>193087+51993</f>
        <v>245080</v>
      </c>
    </row>
    <row r="296" spans="1:8" ht="12.75">
      <c r="A296" s="3" t="s">
        <v>222</v>
      </c>
      <c r="B296" s="34" t="s">
        <v>68</v>
      </c>
      <c r="C296" s="23" t="s">
        <v>316</v>
      </c>
      <c r="D296" s="23" t="s">
        <v>294</v>
      </c>
      <c r="E296" s="23" t="s">
        <v>286</v>
      </c>
      <c r="F296" s="9">
        <f>28946+7794</f>
        <v>36740</v>
      </c>
      <c r="G296" s="9">
        <f>28946+7794</f>
        <v>36740</v>
      </c>
      <c r="H296" s="9">
        <f>28946+7794</f>
        <v>36740</v>
      </c>
    </row>
    <row r="297" spans="1:8" ht="24">
      <c r="A297" s="3" t="s">
        <v>356</v>
      </c>
      <c r="B297" s="21" t="s">
        <v>180</v>
      </c>
      <c r="C297" s="22"/>
      <c r="D297" s="22"/>
      <c r="E297" s="22"/>
      <c r="F297" s="20">
        <f>F298+F310+F331</f>
        <v>1420938615</v>
      </c>
      <c r="G297" s="20">
        <f>G298+G310+G331</f>
        <v>734740715</v>
      </c>
      <c r="H297" s="20">
        <f>H298+H310+H331</f>
        <v>735117515</v>
      </c>
    </row>
    <row r="298" spans="1:8" ht="22.5">
      <c r="A298" s="47" t="s">
        <v>258</v>
      </c>
      <c r="B298" s="23" t="s">
        <v>259</v>
      </c>
      <c r="C298" s="22"/>
      <c r="D298" s="22"/>
      <c r="E298" s="22"/>
      <c r="F298" s="20">
        <f>F307+F299+F302+F305</f>
        <v>92080760</v>
      </c>
      <c r="G298" s="20">
        <f>G307+G299+G302+G305</f>
        <v>92080760</v>
      </c>
      <c r="H298" s="20">
        <f>H307+H299+H302+H305</f>
        <v>92080760</v>
      </c>
    </row>
    <row r="299" spans="1:8" ht="45">
      <c r="A299" s="48" t="s">
        <v>414</v>
      </c>
      <c r="B299" s="23" t="s">
        <v>88</v>
      </c>
      <c r="C299" s="23"/>
      <c r="D299" s="22"/>
      <c r="E299" s="22"/>
      <c r="F299" s="10">
        <f>F300+F301</f>
        <v>13858450</v>
      </c>
      <c r="G299" s="10">
        <f>G300+G301</f>
        <v>13858450</v>
      </c>
      <c r="H299" s="10">
        <f>H300+H301</f>
        <v>13858450</v>
      </c>
    </row>
    <row r="300" spans="1:8" ht="12.75">
      <c r="A300" s="4" t="s">
        <v>243</v>
      </c>
      <c r="B300" s="23" t="s">
        <v>88</v>
      </c>
      <c r="C300" s="23" t="s">
        <v>306</v>
      </c>
      <c r="D300" s="22" t="s">
        <v>296</v>
      </c>
      <c r="E300" s="22" t="s">
        <v>289</v>
      </c>
      <c r="F300" s="9">
        <v>10814350</v>
      </c>
      <c r="G300" s="9">
        <v>10814350</v>
      </c>
      <c r="H300" s="9">
        <v>10814350</v>
      </c>
    </row>
    <row r="301" spans="1:8" ht="12.75">
      <c r="A301" s="3" t="s">
        <v>222</v>
      </c>
      <c r="B301" s="23" t="s">
        <v>88</v>
      </c>
      <c r="C301" s="23" t="s">
        <v>316</v>
      </c>
      <c r="D301" s="22" t="s">
        <v>296</v>
      </c>
      <c r="E301" s="22" t="s">
        <v>289</v>
      </c>
      <c r="F301" s="9">
        <v>3044100</v>
      </c>
      <c r="G301" s="9">
        <v>3044100</v>
      </c>
      <c r="H301" s="9">
        <v>3044100</v>
      </c>
    </row>
    <row r="302" spans="1:8" ht="12.75">
      <c r="A302" s="4" t="s">
        <v>55</v>
      </c>
      <c r="B302" s="23" t="s">
        <v>53</v>
      </c>
      <c r="C302" s="23"/>
      <c r="D302" s="22"/>
      <c r="E302" s="22"/>
      <c r="F302" s="20">
        <f>F303+F304</f>
        <v>40526900</v>
      </c>
      <c r="G302" s="20">
        <f>G303+G304</f>
        <v>40526900</v>
      </c>
      <c r="H302" s="20">
        <f>H303+H304</f>
        <v>40526900</v>
      </c>
    </row>
    <row r="303" spans="1:8" ht="12.75">
      <c r="A303" s="4" t="s">
        <v>243</v>
      </c>
      <c r="B303" s="23" t="s">
        <v>53</v>
      </c>
      <c r="C303" s="23" t="s">
        <v>306</v>
      </c>
      <c r="D303" s="23" t="s">
        <v>294</v>
      </c>
      <c r="E303" s="23" t="s">
        <v>285</v>
      </c>
      <c r="F303" s="10">
        <v>27562440</v>
      </c>
      <c r="G303" s="10">
        <v>27562440</v>
      </c>
      <c r="H303" s="10">
        <v>27562440</v>
      </c>
    </row>
    <row r="304" spans="1:8" ht="33.75">
      <c r="A304" s="4" t="s">
        <v>317</v>
      </c>
      <c r="B304" s="23" t="s">
        <v>53</v>
      </c>
      <c r="C304" s="23" t="s">
        <v>315</v>
      </c>
      <c r="D304" s="23" t="s">
        <v>294</v>
      </c>
      <c r="E304" s="23" t="s">
        <v>285</v>
      </c>
      <c r="F304" s="10">
        <v>12964460</v>
      </c>
      <c r="G304" s="10">
        <v>12964460</v>
      </c>
      <c r="H304" s="10">
        <v>12964460</v>
      </c>
    </row>
    <row r="305" spans="1:8" ht="12.75">
      <c r="A305" s="4" t="s">
        <v>56</v>
      </c>
      <c r="B305" s="23" t="s">
        <v>54</v>
      </c>
      <c r="C305" s="23"/>
      <c r="D305" s="22"/>
      <c r="E305" s="22"/>
      <c r="F305" s="10">
        <f>F306</f>
        <v>34532000</v>
      </c>
      <c r="G305" s="10">
        <f>G306</f>
        <v>34532000</v>
      </c>
      <c r="H305" s="10">
        <f>H306</f>
        <v>34532000</v>
      </c>
    </row>
    <row r="306" spans="1:8" ht="12.75">
      <c r="A306" s="4" t="s">
        <v>243</v>
      </c>
      <c r="B306" s="23" t="s">
        <v>54</v>
      </c>
      <c r="C306" s="23" t="s">
        <v>306</v>
      </c>
      <c r="D306" s="23" t="s">
        <v>294</v>
      </c>
      <c r="E306" s="23" t="s">
        <v>285</v>
      </c>
      <c r="F306" s="10">
        <v>34532000</v>
      </c>
      <c r="G306" s="10">
        <v>34532000</v>
      </c>
      <c r="H306" s="10">
        <v>34532000</v>
      </c>
    </row>
    <row r="307" spans="1:8" ht="45">
      <c r="A307" s="46" t="s">
        <v>238</v>
      </c>
      <c r="B307" s="34" t="s">
        <v>52</v>
      </c>
      <c r="C307" s="22"/>
      <c r="D307" s="22"/>
      <c r="E307" s="22"/>
      <c r="F307" s="20">
        <f>F308+F309</f>
        <v>3163410</v>
      </c>
      <c r="G307" s="20">
        <f>G308+G309</f>
        <v>3163410</v>
      </c>
      <c r="H307" s="20">
        <f>H308+H309</f>
        <v>3163410</v>
      </c>
    </row>
    <row r="308" spans="1:8" ht="12.75">
      <c r="A308" s="24" t="s">
        <v>244</v>
      </c>
      <c r="B308" s="34" t="s">
        <v>52</v>
      </c>
      <c r="C308" s="23" t="s">
        <v>306</v>
      </c>
      <c r="D308" s="22" t="s">
        <v>294</v>
      </c>
      <c r="E308" s="22" t="s">
        <v>285</v>
      </c>
      <c r="F308" s="10">
        <f>1677462+451698</f>
        <v>2129160</v>
      </c>
      <c r="G308" s="10">
        <f>1677462+451698</f>
        <v>2129160</v>
      </c>
      <c r="H308" s="10">
        <f>1677462+451698</f>
        <v>2129160</v>
      </c>
    </row>
    <row r="309" spans="1:8" ht="12.75">
      <c r="A309" s="24" t="s">
        <v>222</v>
      </c>
      <c r="B309" s="34" t="s">
        <v>52</v>
      </c>
      <c r="C309" s="23" t="s">
        <v>316</v>
      </c>
      <c r="D309" s="22" t="s">
        <v>294</v>
      </c>
      <c r="E309" s="22" t="s">
        <v>285</v>
      </c>
      <c r="F309" s="10">
        <f>814835+219415</f>
        <v>1034250</v>
      </c>
      <c r="G309" s="10">
        <f>814835+219415</f>
        <v>1034250</v>
      </c>
      <c r="H309" s="10">
        <f>814835+219415</f>
        <v>1034250</v>
      </c>
    </row>
    <row r="310" spans="1:8" ht="22.5">
      <c r="A310" s="3" t="s">
        <v>260</v>
      </c>
      <c r="B310" s="23" t="s">
        <v>261</v>
      </c>
      <c r="C310" s="23"/>
      <c r="D310" s="23"/>
      <c r="E310" s="23"/>
      <c r="F310" s="20">
        <f>F311+F318+F328+F316+F320</f>
        <v>699785655</v>
      </c>
      <c r="G310" s="20">
        <f>G311+G318+G328+G316+G320</f>
        <v>639980855</v>
      </c>
      <c r="H310" s="20">
        <f>H311+H318+H328+H316+H320</f>
        <v>640357655</v>
      </c>
    </row>
    <row r="311" spans="1:8" ht="33.75">
      <c r="A311" s="6" t="s">
        <v>334</v>
      </c>
      <c r="B311" s="23" t="s">
        <v>57</v>
      </c>
      <c r="C311" s="23"/>
      <c r="D311" s="23"/>
      <c r="E311" s="23"/>
      <c r="F311" s="20">
        <f>F312+F313+F314+F315</f>
        <v>343005300</v>
      </c>
      <c r="G311" s="20">
        <f>G312+G313+G314+G315</f>
        <v>343357700</v>
      </c>
      <c r="H311" s="20">
        <f>H312+H313+H314+H315</f>
        <v>343724300</v>
      </c>
    </row>
    <row r="312" spans="1:8" ht="12.75">
      <c r="A312" s="25" t="s">
        <v>276</v>
      </c>
      <c r="B312" s="23" t="s">
        <v>57</v>
      </c>
      <c r="C312" s="23" t="s">
        <v>318</v>
      </c>
      <c r="D312" s="23" t="s">
        <v>294</v>
      </c>
      <c r="E312" s="23" t="s">
        <v>285</v>
      </c>
      <c r="F312" s="10">
        <v>184994400</v>
      </c>
      <c r="G312" s="10">
        <v>185187600</v>
      </c>
      <c r="H312" s="10">
        <v>185388500</v>
      </c>
    </row>
    <row r="313" spans="1:8" ht="22.5">
      <c r="A313" s="25" t="s">
        <v>277</v>
      </c>
      <c r="B313" s="23" t="s">
        <v>57</v>
      </c>
      <c r="C313" s="23" t="s">
        <v>275</v>
      </c>
      <c r="D313" s="22" t="s">
        <v>294</v>
      </c>
      <c r="E313" s="22" t="s">
        <v>285</v>
      </c>
      <c r="F313" s="10">
        <v>55868300</v>
      </c>
      <c r="G313" s="10">
        <v>55926700</v>
      </c>
      <c r="H313" s="10">
        <v>55987300</v>
      </c>
    </row>
    <row r="314" spans="1:8" ht="12.75">
      <c r="A314" s="4" t="s">
        <v>244</v>
      </c>
      <c r="B314" s="23" t="s">
        <v>57</v>
      </c>
      <c r="C314" s="23" t="s">
        <v>306</v>
      </c>
      <c r="D314" s="23" t="s">
        <v>294</v>
      </c>
      <c r="E314" s="23" t="s">
        <v>285</v>
      </c>
      <c r="F314" s="10">
        <v>5525000</v>
      </c>
      <c r="G314" s="10">
        <v>5525000</v>
      </c>
      <c r="H314" s="10">
        <v>5525000</v>
      </c>
    </row>
    <row r="315" spans="1:8" ht="33.75">
      <c r="A315" s="4" t="s">
        <v>317</v>
      </c>
      <c r="B315" s="23" t="s">
        <v>57</v>
      </c>
      <c r="C315" s="23" t="s">
        <v>315</v>
      </c>
      <c r="D315" s="22" t="s">
        <v>294</v>
      </c>
      <c r="E315" s="22" t="s">
        <v>285</v>
      </c>
      <c r="F315" s="10">
        <v>96617600</v>
      </c>
      <c r="G315" s="10">
        <v>96718400</v>
      </c>
      <c r="H315" s="10">
        <v>96823500</v>
      </c>
    </row>
    <row r="316" spans="1:8" ht="33.75">
      <c r="A316" s="49" t="s">
        <v>60</v>
      </c>
      <c r="B316" s="23" t="s">
        <v>59</v>
      </c>
      <c r="C316" s="23"/>
      <c r="D316" s="22"/>
      <c r="E316" s="22"/>
      <c r="F316" s="20">
        <f>F317</f>
        <v>6277800</v>
      </c>
      <c r="G316" s="20">
        <f>G317</f>
        <v>6287600</v>
      </c>
      <c r="H316" s="20">
        <f>H317</f>
        <v>6297800</v>
      </c>
    </row>
    <row r="317" spans="1:8" ht="22.5">
      <c r="A317" s="4" t="s">
        <v>449</v>
      </c>
      <c r="B317" s="23" t="s">
        <v>59</v>
      </c>
      <c r="C317" s="22" t="s">
        <v>448</v>
      </c>
      <c r="D317" s="23" t="s">
        <v>294</v>
      </c>
      <c r="E317" s="23" t="s">
        <v>285</v>
      </c>
      <c r="F317" s="9">
        <v>6277800</v>
      </c>
      <c r="G317" s="9">
        <v>6287600</v>
      </c>
      <c r="H317" s="9">
        <v>6297800</v>
      </c>
    </row>
    <row r="318" spans="1:8" ht="45">
      <c r="A318" s="48" t="s">
        <v>414</v>
      </c>
      <c r="B318" s="23" t="s">
        <v>89</v>
      </c>
      <c r="C318" s="23"/>
      <c r="D318" s="23"/>
      <c r="E318" s="23"/>
      <c r="F318" s="10">
        <f>F319</f>
        <v>385650</v>
      </c>
      <c r="G318" s="10">
        <f>G319</f>
        <v>385650</v>
      </c>
      <c r="H318" s="10">
        <f>H319</f>
        <v>385650</v>
      </c>
    </row>
    <row r="319" spans="1:8" ht="22.5">
      <c r="A319" s="4" t="s">
        <v>449</v>
      </c>
      <c r="B319" s="23" t="s">
        <v>89</v>
      </c>
      <c r="C319" s="23" t="s">
        <v>448</v>
      </c>
      <c r="D319" s="22" t="s">
        <v>296</v>
      </c>
      <c r="E319" s="22" t="s">
        <v>289</v>
      </c>
      <c r="F319" s="9">
        <v>385650</v>
      </c>
      <c r="G319" s="9">
        <v>385650</v>
      </c>
      <c r="H319" s="9">
        <v>385650</v>
      </c>
    </row>
    <row r="320" spans="1:8" ht="33.75">
      <c r="A320" s="27" t="s">
        <v>357</v>
      </c>
      <c r="B320" s="23" t="s">
        <v>61</v>
      </c>
      <c r="C320" s="22"/>
      <c r="D320" s="22"/>
      <c r="E320" s="22"/>
      <c r="F320" s="20">
        <f>F321+F322+F323+F324+F325+F326+F327</f>
        <v>347006220</v>
      </c>
      <c r="G320" s="20">
        <f>G321+G322+G323+G324+G325+G326+G327</f>
        <v>286839220</v>
      </c>
      <c r="H320" s="20">
        <f>H321+H322+H323+H324+H325+H326+H327</f>
        <v>286839220</v>
      </c>
    </row>
    <row r="321" spans="1:8" ht="12.75">
      <c r="A321" s="25" t="s">
        <v>276</v>
      </c>
      <c r="B321" s="23" t="s">
        <v>61</v>
      </c>
      <c r="C321" s="23" t="s">
        <v>318</v>
      </c>
      <c r="D321" s="23" t="s">
        <v>294</v>
      </c>
      <c r="E321" s="23" t="s">
        <v>285</v>
      </c>
      <c r="F321" s="10">
        <f>156175220</f>
        <v>156175220</v>
      </c>
      <c r="G321" s="10">
        <f>156175220-23000000</f>
        <v>133175220</v>
      </c>
      <c r="H321" s="10">
        <f>156175220-23000000</f>
        <v>133175220</v>
      </c>
    </row>
    <row r="322" spans="1:8" ht="22.5">
      <c r="A322" s="25" t="s">
        <v>277</v>
      </c>
      <c r="B322" s="23" t="s">
        <v>61</v>
      </c>
      <c r="C322" s="23" t="s">
        <v>275</v>
      </c>
      <c r="D322" s="23" t="s">
        <v>294</v>
      </c>
      <c r="E322" s="23" t="s">
        <v>285</v>
      </c>
      <c r="F322" s="10">
        <f>47164930</f>
        <v>47164930</v>
      </c>
      <c r="G322" s="10">
        <f>47164930-7000000</f>
        <v>40164930</v>
      </c>
      <c r="H322" s="10">
        <f>47164930-7000000</f>
        <v>40164930</v>
      </c>
    </row>
    <row r="323" spans="1:8" ht="22.5">
      <c r="A323" s="4" t="s">
        <v>326</v>
      </c>
      <c r="B323" s="23" t="s">
        <v>61</v>
      </c>
      <c r="C323" s="23" t="s">
        <v>325</v>
      </c>
      <c r="D323" s="22" t="s">
        <v>294</v>
      </c>
      <c r="E323" s="22" t="s">
        <v>285</v>
      </c>
      <c r="F323" s="9">
        <v>3400000</v>
      </c>
      <c r="G323" s="9">
        <v>2000000</v>
      </c>
      <c r="H323" s="9">
        <v>2000000</v>
      </c>
    </row>
    <row r="324" spans="1:8" ht="12.75">
      <c r="A324" s="4" t="s">
        <v>244</v>
      </c>
      <c r="B324" s="23" t="s">
        <v>61</v>
      </c>
      <c r="C324" s="23" t="s">
        <v>306</v>
      </c>
      <c r="D324" s="23" t="s">
        <v>294</v>
      </c>
      <c r="E324" s="23" t="s">
        <v>285</v>
      </c>
      <c r="F324" s="9">
        <v>14590000</v>
      </c>
      <c r="G324" s="9">
        <v>11500000</v>
      </c>
      <c r="H324" s="9">
        <v>11500000</v>
      </c>
    </row>
    <row r="325" spans="1:8" ht="12.75">
      <c r="A325" s="5" t="s">
        <v>341</v>
      </c>
      <c r="B325" s="23" t="s">
        <v>61</v>
      </c>
      <c r="C325" s="23" t="s">
        <v>340</v>
      </c>
      <c r="D325" s="23" t="s">
        <v>294</v>
      </c>
      <c r="E325" s="23" t="s">
        <v>285</v>
      </c>
      <c r="F325" s="9">
        <v>27000000</v>
      </c>
      <c r="G325" s="9">
        <v>15000000</v>
      </c>
      <c r="H325" s="9">
        <v>15000000</v>
      </c>
    </row>
    <row r="326" spans="1:8" ht="33.75">
      <c r="A326" s="4" t="s">
        <v>317</v>
      </c>
      <c r="B326" s="23" t="s">
        <v>61</v>
      </c>
      <c r="C326" s="23" t="s">
        <v>315</v>
      </c>
      <c r="D326" s="22" t="s">
        <v>294</v>
      </c>
      <c r="E326" s="22" t="s">
        <v>285</v>
      </c>
      <c r="F326" s="10">
        <f>54999070+32000000</f>
        <v>86999070</v>
      </c>
      <c r="G326" s="10">
        <f>54999070+25000000</f>
        <v>79999070</v>
      </c>
      <c r="H326" s="10">
        <f>54999070+25000000</f>
        <v>79999070</v>
      </c>
    </row>
    <row r="327" spans="1:8" ht="12.75">
      <c r="A327" s="4" t="s">
        <v>310</v>
      </c>
      <c r="B327" s="23" t="s">
        <v>61</v>
      </c>
      <c r="C327" s="23" t="s">
        <v>307</v>
      </c>
      <c r="D327" s="23" t="s">
        <v>294</v>
      </c>
      <c r="E327" s="23" t="s">
        <v>285</v>
      </c>
      <c r="F327" s="9">
        <v>11677000</v>
      </c>
      <c r="G327" s="9">
        <v>5000000</v>
      </c>
      <c r="H327" s="9">
        <v>5000000</v>
      </c>
    </row>
    <row r="328" spans="1:8" ht="56.25">
      <c r="A328" s="50" t="s">
        <v>58</v>
      </c>
      <c r="B328" s="23" t="s">
        <v>392</v>
      </c>
      <c r="C328" s="23"/>
      <c r="D328" s="23"/>
      <c r="E328" s="23"/>
      <c r="F328" s="20">
        <f>F329+F330</f>
        <v>3110685</v>
      </c>
      <c r="G328" s="20">
        <f>G329+G330</f>
        <v>3110685</v>
      </c>
      <c r="H328" s="20">
        <f>H329+H330</f>
        <v>3110685</v>
      </c>
    </row>
    <row r="329" spans="1:8" ht="22.5">
      <c r="A329" s="4" t="s">
        <v>326</v>
      </c>
      <c r="B329" s="23" t="s">
        <v>392</v>
      </c>
      <c r="C329" s="23" t="s">
        <v>325</v>
      </c>
      <c r="D329" s="23" t="s">
        <v>294</v>
      </c>
      <c r="E329" s="23" t="s">
        <v>285</v>
      </c>
      <c r="F329" s="10">
        <f>256414.08+400000</f>
        <v>656414.08</v>
      </c>
      <c r="G329" s="10">
        <f>256414.08+400000</f>
        <v>656414.08</v>
      </c>
      <c r="H329" s="10">
        <f>256414.08+400000</f>
        <v>656414.08</v>
      </c>
    </row>
    <row r="330" spans="1:8" ht="12.75">
      <c r="A330" s="4" t="s">
        <v>244</v>
      </c>
      <c r="B330" s="23" t="s">
        <v>392</v>
      </c>
      <c r="C330" s="23" t="s">
        <v>306</v>
      </c>
      <c r="D330" s="23" t="s">
        <v>294</v>
      </c>
      <c r="E330" s="23" t="s">
        <v>285</v>
      </c>
      <c r="F330" s="10">
        <f>1243570.92+1210700</f>
        <v>2454270.92</v>
      </c>
      <c r="G330" s="10">
        <f>1243570.92+1210700</f>
        <v>2454270.92</v>
      </c>
      <c r="H330" s="10">
        <f>1243570.92+1210700</f>
        <v>2454270.92</v>
      </c>
    </row>
    <row r="331" spans="1:8" ht="22.5">
      <c r="A331" s="29" t="s">
        <v>262</v>
      </c>
      <c r="B331" s="21" t="s">
        <v>263</v>
      </c>
      <c r="C331" s="22"/>
      <c r="D331" s="22"/>
      <c r="E331" s="22"/>
      <c r="F331" s="20">
        <f>F337+F332+F339+F341+F343</f>
        <v>629072200</v>
      </c>
      <c r="G331" s="20">
        <f>G337+G332+G339+G341+G343</f>
        <v>2679100</v>
      </c>
      <c r="H331" s="20">
        <f>H337+H332+H339+H341+H343</f>
        <v>2679100</v>
      </c>
    </row>
    <row r="332" spans="1:8" ht="22.5">
      <c r="A332" s="33" t="s">
        <v>569</v>
      </c>
      <c r="B332" s="23" t="s">
        <v>568</v>
      </c>
      <c r="C332" s="23"/>
      <c r="D332" s="22"/>
      <c r="E332" s="22"/>
      <c r="F332" s="10">
        <f>F333+F335</f>
        <v>617393100</v>
      </c>
      <c r="G332" s="10">
        <f>G333+G335</f>
        <v>0</v>
      </c>
      <c r="H332" s="10">
        <f>H333+H335</f>
        <v>0</v>
      </c>
    </row>
    <row r="333" spans="1:8" ht="33.75">
      <c r="A333" s="38" t="s">
        <v>566</v>
      </c>
      <c r="B333" s="23" t="s">
        <v>563</v>
      </c>
      <c r="C333" s="22"/>
      <c r="D333" s="22"/>
      <c r="E333" s="22"/>
      <c r="F333" s="20">
        <f>F334</f>
        <v>348503400</v>
      </c>
      <c r="G333" s="20">
        <f>G334</f>
        <v>0</v>
      </c>
      <c r="H333" s="20">
        <f>H334</f>
        <v>0</v>
      </c>
    </row>
    <row r="334" spans="1:8" ht="22.5">
      <c r="A334" s="33" t="s">
        <v>331</v>
      </c>
      <c r="B334" s="23" t="s">
        <v>563</v>
      </c>
      <c r="C334" s="23" t="s">
        <v>330</v>
      </c>
      <c r="D334" s="22" t="s">
        <v>294</v>
      </c>
      <c r="E334" s="22" t="s">
        <v>285</v>
      </c>
      <c r="F334" s="20">
        <v>348503400</v>
      </c>
      <c r="G334" s="10">
        <v>0</v>
      </c>
      <c r="H334" s="10">
        <v>0</v>
      </c>
    </row>
    <row r="335" spans="1:8" ht="12.75">
      <c r="A335" s="33" t="s">
        <v>567</v>
      </c>
      <c r="B335" s="23" t="s">
        <v>564</v>
      </c>
      <c r="C335" s="22"/>
      <c r="D335" s="22"/>
      <c r="E335" s="22"/>
      <c r="F335" s="20">
        <f>F336</f>
        <v>268889700</v>
      </c>
      <c r="G335" s="20">
        <f>G336</f>
        <v>0</v>
      </c>
      <c r="H335" s="20">
        <f>H336</f>
        <v>0</v>
      </c>
    </row>
    <row r="336" spans="1:8" ht="22.5">
      <c r="A336" s="33" t="s">
        <v>331</v>
      </c>
      <c r="B336" s="23" t="s">
        <v>564</v>
      </c>
      <c r="C336" s="23" t="s">
        <v>330</v>
      </c>
      <c r="D336" s="22" t="s">
        <v>294</v>
      </c>
      <c r="E336" s="22" t="s">
        <v>285</v>
      </c>
      <c r="F336" s="20">
        <v>268889700</v>
      </c>
      <c r="G336" s="20">
        <v>0</v>
      </c>
      <c r="H336" s="20">
        <v>0</v>
      </c>
    </row>
    <row r="337" spans="1:8" ht="22.5">
      <c r="A337" s="6" t="s">
        <v>394</v>
      </c>
      <c r="B337" s="23" t="s">
        <v>393</v>
      </c>
      <c r="C337" s="22"/>
      <c r="D337" s="22"/>
      <c r="E337" s="22"/>
      <c r="F337" s="20">
        <f>F338</f>
        <v>2000000</v>
      </c>
      <c r="G337" s="20">
        <f>G338</f>
        <v>0</v>
      </c>
      <c r="H337" s="20">
        <f>H338</f>
        <v>0</v>
      </c>
    </row>
    <row r="338" spans="1:8" ht="12.75">
      <c r="A338" s="4" t="s">
        <v>244</v>
      </c>
      <c r="B338" s="23" t="s">
        <v>393</v>
      </c>
      <c r="C338" s="23" t="s">
        <v>306</v>
      </c>
      <c r="D338" s="22" t="s">
        <v>294</v>
      </c>
      <c r="E338" s="22" t="s">
        <v>285</v>
      </c>
      <c r="F338" s="10">
        <v>2000000</v>
      </c>
      <c r="G338" s="10">
        <v>0</v>
      </c>
      <c r="H338" s="10">
        <v>0</v>
      </c>
    </row>
    <row r="339" spans="1:8" ht="22.5">
      <c r="A339" s="26" t="s">
        <v>573</v>
      </c>
      <c r="B339" s="23" t="s">
        <v>570</v>
      </c>
      <c r="C339" s="23"/>
      <c r="D339" s="22"/>
      <c r="E339" s="22"/>
      <c r="F339" s="10">
        <f>F340</f>
        <v>7000000</v>
      </c>
      <c r="G339" s="10">
        <f>G340</f>
        <v>0</v>
      </c>
      <c r="H339" s="10">
        <f>H340</f>
        <v>0</v>
      </c>
    </row>
    <row r="340" spans="1:8" ht="12.75">
      <c r="A340" s="4" t="s">
        <v>244</v>
      </c>
      <c r="B340" s="23" t="s">
        <v>570</v>
      </c>
      <c r="C340" s="23" t="s">
        <v>306</v>
      </c>
      <c r="D340" s="22" t="s">
        <v>294</v>
      </c>
      <c r="E340" s="22" t="s">
        <v>285</v>
      </c>
      <c r="F340" s="10">
        <v>7000000</v>
      </c>
      <c r="G340" s="10">
        <v>0</v>
      </c>
      <c r="H340" s="10">
        <v>0</v>
      </c>
    </row>
    <row r="341" spans="1:8" ht="33.75">
      <c r="A341" s="4" t="s">
        <v>574</v>
      </c>
      <c r="B341" s="23" t="s">
        <v>571</v>
      </c>
      <c r="C341" s="23"/>
      <c r="D341" s="22"/>
      <c r="E341" s="22"/>
      <c r="F341" s="10">
        <f>F342</f>
        <v>747700</v>
      </c>
      <c r="G341" s="10">
        <f>G342</f>
        <v>747700</v>
      </c>
      <c r="H341" s="10">
        <f>H342</f>
        <v>747700</v>
      </c>
    </row>
    <row r="342" spans="1:8" ht="12.75">
      <c r="A342" s="4" t="s">
        <v>244</v>
      </c>
      <c r="B342" s="23" t="s">
        <v>571</v>
      </c>
      <c r="C342" s="23" t="s">
        <v>306</v>
      </c>
      <c r="D342" s="22" t="s">
        <v>294</v>
      </c>
      <c r="E342" s="22" t="s">
        <v>285</v>
      </c>
      <c r="F342" s="10">
        <v>747700</v>
      </c>
      <c r="G342" s="10">
        <v>747700</v>
      </c>
      <c r="H342" s="10">
        <v>747700</v>
      </c>
    </row>
    <row r="343" spans="1:8" ht="22.5">
      <c r="A343" s="4" t="s">
        <v>575</v>
      </c>
      <c r="B343" s="23" t="s">
        <v>572</v>
      </c>
      <c r="C343" s="23"/>
      <c r="D343" s="22"/>
      <c r="E343" s="22"/>
      <c r="F343" s="10">
        <f>F344</f>
        <v>1931400</v>
      </c>
      <c r="G343" s="10">
        <f>G344</f>
        <v>1931400</v>
      </c>
      <c r="H343" s="10">
        <f>H344</f>
        <v>1931400</v>
      </c>
    </row>
    <row r="344" spans="1:8" ht="12.75">
      <c r="A344" s="4" t="s">
        <v>244</v>
      </c>
      <c r="B344" s="23" t="s">
        <v>572</v>
      </c>
      <c r="C344" s="23" t="s">
        <v>306</v>
      </c>
      <c r="D344" s="22" t="s">
        <v>294</v>
      </c>
      <c r="E344" s="22" t="s">
        <v>285</v>
      </c>
      <c r="F344" s="10">
        <v>1931400</v>
      </c>
      <c r="G344" s="10">
        <v>1931400</v>
      </c>
      <c r="H344" s="10">
        <v>1931400</v>
      </c>
    </row>
    <row r="345" spans="1:8" ht="12.75">
      <c r="A345" s="4" t="s">
        <v>359</v>
      </c>
      <c r="B345" s="21" t="s">
        <v>178</v>
      </c>
      <c r="C345" s="22"/>
      <c r="D345" s="22"/>
      <c r="E345" s="22"/>
      <c r="F345" s="20">
        <f>F346+F355+F359+F366+F371+F374+F388</f>
        <v>188516276</v>
      </c>
      <c r="G345" s="20">
        <f>G346+G355+G359+G366+G371+G374+G388</f>
        <v>181910712</v>
      </c>
      <c r="H345" s="20">
        <f>H346+H355+H359+H366+H371+H374+H388</f>
        <v>183380285.44</v>
      </c>
    </row>
    <row r="346" spans="1:8" ht="12.75">
      <c r="A346" s="24" t="s">
        <v>196</v>
      </c>
      <c r="B346" s="23" t="s">
        <v>195</v>
      </c>
      <c r="C346" s="22"/>
      <c r="D346" s="22"/>
      <c r="E346" s="22"/>
      <c r="F346" s="20">
        <f>F347+F352+F350</f>
        <v>340400</v>
      </c>
      <c r="G346" s="20">
        <f>G347+G352+G350</f>
        <v>221336</v>
      </c>
      <c r="H346" s="20">
        <f>H347+H352+H350</f>
        <v>222309.44</v>
      </c>
    </row>
    <row r="347" spans="1:8" ht="12.75">
      <c r="A347" s="4" t="s">
        <v>201</v>
      </c>
      <c r="B347" s="23" t="s">
        <v>49</v>
      </c>
      <c r="C347" s="22"/>
      <c r="D347" s="22"/>
      <c r="E347" s="22"/>
      <c r="F347" s="20">
        <f>F349+F348</f>
        <v>123400</v>
      </c>
      <c r="G347" s="20">
        <f>G349+G348</f>
        <v>24336</v>
      </c>
      <c r="H347" s="20">
        <f>H349+H348</f>
        <v>25309.44</v>
      </c>
    </row>
    <row r="348" spans="1:8" ht="12.75">
      <c r="A348" s="4" t="s">
        <v>244</v>
      </c>
      <c r="B348" s="23" t="s">
        <v>49</v>
      </c>
      <c r="C348" s="22" t="s">
        <v>306</v>
      </c>
      <c r="D348" s="22" t="s">
        <v>294</v>
      </c>
      <c r="E348" s="22" t="s">
        <v>295</v>
      </c>
      <c r="F348" s="10">
        <v>100000</v>
      </c>
      <c r="G348" s="10">
        <v>0</v>
      </c>
      <c r="H348" s="10">
        <v>0</v>
      </c>
    </row>
    <row r="349" spans="1:8" ht="12.75">
      <c r="A349" s="4" t="s">
        <v>313</v>
      </c>
      <c r="B349" s="23" t="s">
        <v>49</v>
      </c>
      <c r="C349" s="22" t="s">
        <v>312</v>
      </c>
      <c r="D349" s="23" t="s">
        <v>293</v>
      </c>
      <c r="E349" s="23" t="s">
        <v>289</v>
      </c>
      <c r="F349" s="10">
        <v>23400</v>
      </c>
      <c r="G349" s="10">
        <v>24336</v>
      </c>
      <c r="H349" s="10">
        <v>25309.44</v>
      </c>
    </row>
    <row r="350" spans="1:8" ht="12.75">
      <c r="A350" s="27" t="s">
        <v>470</v>
      </c>
      <c r="B350" s="23" t="s">
        <v>469</v>
      </c>
      <c r="C350" s="22"/>
      <c r="D350" s="23"/>
      <c r="E350" s="23"/>
      <c r="F350" s="10">
        <f>F351</f>
        <v>20000</v>
      </c>
      <c r="G350" s="10">
        <f>G351</f>
        <v>20000</v>
      </c>
      <c r="H350" s="10">
        <f>H351</f>
        <v>20000</v>
      </c>
    </row>
    <row r="351" spans="1:8" ht="12.75">
      <c r="A351" s="8" t="s">
        <v>244</v>
      </c>
      <c r="B351" s="23" t="s">
        <v>469</v>
      </c>
      <c r="C351" s="22" t="s">
        <v>306</v>
      </c>
      <c r="D351" s="23" t="s">
        <v>294</v>
      </c>
      <c r="E351" s="23" t="s">
        <v>285</v>
      </c>
      <c r="F351" s="9">
        <v>20000</v>
      </c>
      <c r="G351" s="9">
        <v>20000</v>
      </c>
      <c r="H351" s="9">
        <v>20000</v>
      </c>
    </row>
    <row r="352" spans="1:8" ht="12.75">
      <c r="A352" s="4" t="s">
        <v>522</v>
      </c>
      <c r="B352" s="23" t="s">
        <v>75</v>
      </c>
      <c r="C352" s="22"/>
      <c r="D352" s="22"/>
      <c r="E352" s="22"/>
      <c r="F352" s="20">
        <f>F353+F354</f>
        <v>197000</v>
      </c>
      <c r="G352" s="20">
        <f>G353+G354</f>
        <v>177000</v>
      </c>
      <c r="H352" s="20">
        <f>H353+H354</f>
        <v>177000</v>
      </c>
    </row>
    <row r="353" spans="1:8" ht="12.75">
      <c r="A353" s="8" t="s">
        <v>244</v>
      </c>
      <c r="B353" s="23" t="s">
        <v>75</v>
      </c>
      <c r="C353" s="41">
        <v>244</v>
      </c>
      <c r="D353" s="22" t="s">
        <v>294</v>
      </c>
      <c r="E353" s="22" t="s">
        <v>286</v>
      </c>
      <c r="F353" s="10">
        <v>140000</v>
      </c>
      <c r="G353" s="10">
        <v>120000</v>
      </c>
      <c r="H353" s="10">
        <v>120000</v>
      </c>
    </row>
    <row r="354" spans="1:8" ht="12.75">
      <c r="A354" s="24" t="s">
        <v>222</v>
      </c>
      <c r="B354" s="23" t="s">
        <v>75</v>
      </c>
      <c r="C354" s="41">
        <v>612</v>
      </c>
      <c r="D354" s="22" t="s">
        <v>294</v>
      </c>
      <c r="E354" s="22" t="s">
        <v>286</v>
      </c>
      <c r="F354" s="10">
        <v>57000</v>
      </c>
      <c r="G354" s="10">
        <v>57000</v>
      </c>
      <c r="H354" s="10">
        <v>57000</v>
      </c>
    </row>
    <row r="355" spans="1:8" ht="12.75">
      <c r="A355" s="33" t="s">
        <v>360</v>
      </c>
      <c r="B355" s="21" t="s">
        <v>197</v>
      </c>
      <c r="C355" s="22"/>
      <c r="D355" s="22"/>
      <c r="E355" s="22"/>
      <c r="F355" s="20">
        <f>F356</f>
        <v>680000</v>
      </c>
      <c r="G355" s="20">
        <f>G356</f>
        <v>680000</v>
      </c>
      <c r="H355" s="20">
        <f>H356</f>
        <v>680000</v>
      </c>
    </row>
    <row r="356" spans="1:8" ht="12.75">
      <c r="A356" s="4" t="s">
        <v>361</v>
      </c>
      <c r="B356" s="23" t="s">
        <v>76</v>
      </c>
      <c r="C356" s="22"/>
      <c r="D356" s="22"/>
      <c r="E356" s="22"/>
      <c r="F356" s="20">
        <f>F357+F358</f>
        <v>680000</v>
      </c>
      <c r="G356" s="20">
        <f>G357+G358</f>
        <v>680000</v>
      </c>
      <c r="H356" s="20">
        <f>H357+H358</f>
        <v>680000</v>
      </c>
    </row>
    <row r="357" spans="1:8" ht="12.75">
      <c r="A357" s="8" t="s">
        <v>243</v>
      </c>
      <c r="B357" s="23" t="s">
        <v>76</v>
      </c>
      <c r="C357" s="41">
        <v>244</v>
      </c>
      <c r="D357" s="22" t="s">
        <v>294</v>
      </c>
      <c r="E357" s="22" t="s">
        <v>286</v>
      </c>
      <c r="F357" s="10">
        <v>300000</v>
      </c>
      <c r="G357" s="10">
        <v>300000</v>
      </c>
      <c r="H357" s="10">
        <v>300000</v>
      </c>
    </row>
    <row r="358" spans="1:8" ht="12.75">
      <c r="A358" s="24" t="s">
        <v>222</v>
      </c>
      <c r="B358" s="23" t="s">
        <v>76</v>
      </c>
      <c r="C358" s="41">
        <v>612</v>
      </c>
      <c r="D358" s="22" t="s">
        <v>294</v>
      </c>
      <c r="E358" s="22" t="s">
        <v>286</v>
      </c>
      <c r="F358" s="10">
        <v>380000</v>
      </c>
      <c r="G358" s="10">
        <v>380000</v>
      </c>
      <c r="H358" s="10">
        <v>380000</v>
      </c>
    </row>
    <row r="359" spans="1:8" ht="22.5">
      <c r="A359" s="24" t="s">
        <v>221</v>
      </c>
      <c r="B359" s="21" t="s">
        <v>198</v>
      </c>
      <c r="C359" s="22"/>
      <c r="D359" s="22"/>
      <c r="E359" s="22"/>
      <c r="F359" s="20">
        <f>F360+F363</f>
        <v>8080026</v>
      </c>
      <c r="G359" s="20">
        <f>G360+G363</f>
        <v>2780026</v>
      </c>
      <c r="H359" s="20">
        <f>H360+H363</f>
        <v>2780026</v>
      </c>
    </row>
    <row r="360" spans="1:8" ht="22.5">
      <c r="A360" s="4" t="s">
        <v>79</v>
      </c>
      <c r="B360" s="21" t="s">
        <v>77</v>
      </c>
      <c r="C360" s="23"/>
      <c r="D360" s="22"/>
      <c r="E360" s="22"/>
      <c r="F360" s="20">
        <f>F361+F362</f>
        <v>5300000</v>
      </c>
      <c r="G360" s="20">
        <f>G361+G362</f>
        <v>0</v>
      </c>
      <c r="H360" s="20">
        <f>H361+H362</f>
        <v>0</v>
      </c>
    </row>
    <row r="361" spans="1:8" ht="12.75">
      <c r="A361" s="8" t="s">
        <v>244</v>
      </c>
      <c r="B361" s="21" t="s">
        <v>77</v>
      </c>
      <c r="C361" s="23" t="s">
        <v>306</v>
      </c>
      <c r="D361" s="22" t="s">
        <v>294</v>
      </c>
      <c r="E361" s="22" t="s">
        <v>295</v>
      </c>
      <c r="F361" s="10">
        <v>2500000</v>
      </c>
      <c r="G361" s="10">
        <v>0</v>
      </c>
      <c r="H361" s="10">
        <v>0</v>
      </c>
    </row>
    <row r="362" spans="1:8" ht="12.75">
      <c r="A362" s="24" t="s">
        <v>222</v>
      </c>
      <c r="B362" s="21" t="s">
        <v>77</v>
      </c>
      <c r="C362" s="23" t="s">
        <v>316</v>
      </c>
      <c r="D362" s="22" t="s">
        <v>294</v>
      </c>
      <c r="E362" s="22" t="s">
        <v>295</v>
      </c>
      <c r="F362" s="10">
        <v>2800000</v>
      </c>
      <c r="G362" s="10">
        <v>0</v>
      </c>
      <c r="H362" s="10">
        <v>0</v>
      </c>
    </row>
    <row r="363" spans="1:8" ht="12.75">
      <c r="A363" s="24" t="s">
        <v>240</v>
      </c>
      <c r="B363" s="21" t="s">
        <v>78</v>
      </c>
      <c r="C363" s="23"/>
      <c r="D363" s="22"/>
      <c r="E363" s="22"/>
      <c r="F363" s="20">
        <f>F364+F365</f>
        <v>2780026</v>
      </c>
      <c r="G363" s="20">
        <f>G364+G365</f>
        <v>2780026</v>
      </c>
      <c r="H363" s="20">
        <f>H364+H365</f>
        <v>2780026</v>
      </c>
    </row>
    <row r="364" spans="1:8" ht="12.75">
      <c r="A364" s="8" t="s">
        <v>244</v>
      </c>
      <c r="B364" s="21" t="s">
        <v>78</v>
      </c>
      <c r="C364" s="23" t="s">
        <v>306</v>
      </c>
      <c r="D364" s="22" t="s">
        <v>294</v>
      </c>
      <c r="E364" s="22" t="s">
        <v>295</v>
      </c>
      <c r="F364" s="10">
        <f>298626+1620000</f>
        <v>1918626</v>
      </c>
      <c r="G364" s="10">
        <f>298626+1620000</f>
        <v>1918626</v>
      </c>
      <c r="H364" s="10">
        <f>298626+1620000</f>
        <v>1918626</v>
      </c>
    </row>
    <row r="365" spans="1:8" ht="12.75">
      <c r="A365" s="24" t="s">
        <v>222</v>
      </c>
      <c r="B365" s="21" t="s">
        <v>78</v>
      </c>
      <c r="C365" s="23" t="s">
        <v>316</v>
      </c>
      <c r="D365" s="22" t="s">
        <v>294</v>
      </c>
      <c r="E365" s="22" t="s">
        <v>295</v>
      </c>
      <c r="F365" s="9">
        <f>200000+661400</f>
        <v>861400</v>
      </c>
      <c r="G365" s="9">
        <f>200000+661400</f>
        <v>861400</v>
      </c>
      <c r="H365" s="9">
        <f>200000+661400</f>
        <v>861400</v>
      </c>
    </row>
    <row r="366" spans="1:8" ht="12.75">
      <c r="A366" s="4" t="s">
        <v>85</v>
      </c>
      <c r="B366" s="23" t="s">
        <v>199</v>
      </c>
      <c r="C366" s="41"/>
      <c r="D366" s="22"/>
      <c r="E366" s="22"/>
      <c r="F366" s="20">
        <f>F367+F369</f>
        <v>2000000</v>
      </c>
      <c r="G366" s="20">
        <f>G367+G369</f>
        <v>0</v>
      </c>
      <c r="H366" s="20">
        <f>H367+H369</f>
        <v>0</v>
      </c>
    </row>
    <row r="367" spans="1:8" ht="22.5">
      <c r="A367" s="4" t="s">
        <v>482</v>
      </c>
      <c r="B367" s="23" t="s">
        <v>480</v>
      </c>
      <c r="C367" s="41"/>
      <c r="D367" s="22"/>
      <c r="E367" s="22"/>
      <c r="F367" s="20">
        <f>F368</f>
        <v>800000</v>
      </c>
      <c r="G367" s="20">
        <f>G368</f>
        <v>0</v>
      </c>
      <c r="H367" s="20">
        <f>H368</f>
        <v>0</v>
      </c>
    </row>
    <row r="368" spans="1:8" ht="12.75">
      <c r="A368" s="8" t="s">
        <v>244</v>
      </c>
      <c r="B368" s="23" t="s">
        <v>480</v>
      </c>
      <c r="C368" s="23" t="s">
        <v>306</v>
      </c>
      <c r="D368" s="23" t="s">
        <v>294</v>
      </c>
      <c r="E368" s="23" t="s">
        <v>285</v>
      </c>
      <c r="F368" s="9">
        <v>800000</v>
      </c>
      <c r="G368" s="10">
        <v>0</v>
      </c>
      <c r="H368" s="10">
        <v>0</v>
      </c>
    </row>
    <row r="369" spans="1:8" ht="12.75">
      <c r="A369" s="4" t="s">
        <v>483</v>
      </c>
      <c r="B369" s="23" t="s">
        <v>481</v>
      </c>
      <c r="C369" s="23"/>
      <c r="D369" s="23"/>
      <c r="E369" s="23"/>
      <c r="F369" s="20">
        <f>F370</f>
        <v>1200000</v>
      </c>
      <c r="G369" s="20">
        <f>G370</f>
        <v>0</v>
      </c>
      <c r="H369" s="20">
        <f>H370</f>
        <v>0</v>
      </c>
    </row>
    <row r="370" spans="1:8" ht="12.75">
      <c r="A370" s="8" t="s">
        <v>244</v>
      </c>
      <c r="B370" s="23" t="s">
        <v>481</v>
      </c>
      <c r="C370" s="23" t="s">
        <v>306</v>
      </c>
      <c r="D370" s="23" t="s">
        <v>294</v>
      </c>
      <c r="E370" s="23" t="s">
        <v>286</v>
      </c>
      <c r="F370" s="10">
        <v>1200000</v>
      </c>
      <c r="G370" s="10">
        <v>0</v>
      </c>
      <c r="H370" s="10">
        <v>0</v>
      </c>
    </row>
    <row r="371" spans="1:8" ht="12.75">
      <c r="A371" s="4" t="s">
        <v>119</v>
      </c>
      <c r="B371" s="23" t="s">
        <v>205</v>
      </c>
      <c r="C371" s="51"/>
      <c r="D371" s="51"/>
      <c r="E371" s="51"/>
      <c r="F371" s="20">
        <f aca="true" t="shared" si="4" ref="F371:H372">F372</f>
        <v>180000</v>
      </c>
      <c r="G371" s="20">
        <f t="shared" si="4"/>
        <v>180000</v>
      </c>
      <c r="H371" s="20">
        <f t="shared" si="4"/>
        <v>180000</v>
      </c>
    </row>
    <row r="372" spans="1:8" ht="22.5">
      <c r="A372" s="4" t="s">
        <v>432</v>
      </c>
      <c r="B372" s="23" t="s">
        <v>118</v>
      </c>
      <c r="C372" s="22"/>
      <c r="D372" s="22"/>
      <c r="E372" s="22"/>
      <c r="F372" s="20">
        <f t="shared" si="4"/>
        <v>180000</v>
      </c>
      <c r="G372" s="20">
        <f t="shared" si="4"/>
        <v>180000</v>
      </c>
      <c r="H372" s="20">
        <f t="shared" si="4"/>
        <v>180000</v>
      </c>
    </row>
    <row r="373" spans="1:8" ht="12.75">
      <c r="A373" s="6" t="s">
        <v>222</v>
      </c>
      <c r="B373" s="23" t="s">
        <v>118</v>
      </c>
      <c r="C373" s="22" t="s">
        <v>316</v>
      </c>
      <c r="D373" s="22" t="s">
        <v>296</v>
      </c>
      <c r="E373" s="22" t="s">
        <v>291</v>
      </c>
      <c r="F373" s="10">
        <v>180000</v>
      </c>
      <c r="G373" s="10">
        <v>180000</v>
      </c>
      <c r="H373" s="10">
        <v>180000</v>
      </c>
    </row>
    <row r="374" spans="1:8" ht="12.75">
      <c r="A374" s="24" t="s">
        <v>213</v>
      </c>
      <c r="B374" s="21" t="s">
        <v>214</v>
      </c>
      <c r="C374" s="41"/>
      <c r="D374" s="22"/>
      <c r="E374" s="22"/>
      <c r="F374" s="20">
        <f>F384+F375+F380+F386+F378</f>
        <v>175198500</v>
      </c>
      <c r="G374" s="20">
        <f>G384+G375+G380+G386+G378</f>
        <v>176012000</v>
      </c>
      <c r="H374" s="20">
        <f>H384+H375+H380+H386+H378</f>
        <v>177480600</v>
      </c>
    </row>
    <row r="375" spans="1:8" ht="33.75">
      <c r="A375" s="25" t="s">
        <v>423</v>
      </c>
      <c r="B375" s="23" t="s">
        <v>358</v>
      </c>
      <c r="C375" s="23"/>
      <c r="D375" s="23"/>
      <c r="E375" s="23"/>
      <c r="F375" s="10">
        <f>F376+F377</f>
        <v>57891600</v>
      </c>
      <c r="G375" s="10">
        <f>G376+G377</f>
        <v>58131700</v>
      </c>
      <c r="H375" s="10">
        <f>H376+H377</f>
        <v>58381500</v>
      </c>
    </row>
    <row r="376" spans="1:8" ht="33.75">
      <c r="A376" s="4" t="s">
        <v>317</v>
      </c>
      <c r="B376" s="23" t="s">
        <v>358</v>
      </c>
      <c r="C376" s="23" t="s">
        <v>315</v>
      </c>
      <c r="D376" s="23" t="s">
        <v>296</v>
      </c>
      <c r="E376" s="23" t="s">
        <v>289</v>
      </c>
      <c r="F376" s="35">
        <v>57491600</v>
      </c>
      <c r="G376" s="35">
        <v>57731700</v>
      </c>
      <c r="H376" s="35">
        <v>57981500</v>
      </c>
    </row>
    <row r="377" spans="1:8" ht="12.75">
      <c r="A377" s="29" t="s">
        <v>222</v>
      </c>
      <c r="B377" s="23" t="s">
        <v>358</v>
      </c>
      <c r="C377" s="23" t="s">
        <v>316</v>
      </c>
      <c r="D377" s="23" t="s">
        <v>296</v>
      </c>
      <c r="E377" s="23" t="s">
        <v>289</v>
      </c>
      <c r="F377" s="35">
        <v>400000</v>
      </c>
      <c r="G377" s="35">
        <v>400000</v>
      </c>
      <c r="H377" s="35">
        <v>400000</v>
      </c>
    </row>
    <row r="378" spans="1:8" ht="67.5">
      <c r="A378" s="26" t="s">
        <v>525</v>
      </c>
      <c r="B378" s="34" t="s">
        <v>526</v>
      </c>
      <c r="C378" s="51"/>
      <c r="D378" s="23"/>
      <c r="E378" s="23"/>
      <c r="F378" s="35">
        <f>F379</f>
        <v>62428700</v>
      </c>
      <c r="G378" s="35">
        <f>G379</f>
        <v>62428700</v>
      </c>
      <c r="H378" s="35">
        <f>H379</f>
        <v>63146700</v>
      </c>
    </row>
    <row r="379" spans="1:8" ht="22.5">
      <c r="A379" s="26" t="s">
        <v>331</v>
      </c>
      <c r="B379" s="34" t="s">
        <v>526</v>
      </c>
      <c r="C379" s="34" t="s">
        <v>330</v>
      </c>
      <c r="D379" s="23" t="s">
        <v>296</v>
      </c>
      <c r="E379" s="23" t="s">
        <v>289</v>
      </c>
      <c r="F379" s="10">
        <v>62428700</v>
      </c>
      <c r="G379" s="10">
        <v>62428700</v>
      </c>
      <c r="H379" s="10">
        <v>63146700</v>
      </c>
    </row>
    <row r="380" spans="1:8" ht="56.25">
      <c r="A380" s="43" t="s">
        <v>204</v>
      </c>
      <c r="B380" s="23" t="s">
        <v>113</v>
      </c>
      <c r="C380" s="23"/>
      <c r="D380" s="23"/>
      <c r="E380" s="23"/>
      <c r="F380" s="10">
        <f>F381+F382+F383</f>
        <v>54229300</v>
      </c>
      <c r="G380" s="10">
        <f>G381+G382+G383</f>
        <v>54712900</v>
      </c>
      <c r="H380" s="10">
        <f>H381+H382+H383</f>
        <v>55213700</v>
      </c>
    </row>
    <row r="381" spans="1:8" ht="12.75">
      <c r="A381" s="4" t="s">
        <v>243</v>
      </c>
      <c r="B381" s="23" t="s">
        <v>113</v>
      </c>
      <c r="C381" s="23" t="s">
        <v>306</v>
      </c>
      <c r="D381" s="23" t="s">
        <v>296</v>
      </c>
      <c r="E381" s="23" t="s">
        <v>289</v>
      </c>
      <c r="F381" s="35">
        <v>700000</v>
      </c>
      <c r="G381" s="35">
        <v>720000</v>
      </c>
      <c r="H381" s="35">
        <v>750000</v>
      </c>
    </row>
    <row r="382" spans="1:8" ht="22.5">
      <c r="A382" s="24" t="s">
        <v>320</v>
      </c>
      <c r="B382" s="23" t="s">
        <v>113</v>
      </c>
      <c r="C382" s="23" t="s">
        <v>323</v>
      </c>
      <c r="D382" s="23" t="s">
        <v>296</v>
      </c>
      <c r="E382" s="23" t="s">
        <v>289</v>
      </c>
      <c r="F382" s="35">
        <v>44029300</v>
      </c>
      <c r="G382" s="35">
        <v>44292900</v>
      </c>
      <c r="H382" s="35">
        <v>44463700</v>
      </c>
    </row>
    <row r="383" spans="1:8" ht="22.5">
      <c r="A383" s="4" t="s">
        <v>257</v>
      </c>
      <c r="B383" s="23" t="s">
        <v>113</v>
      </c>
      <c r="C383" s="23" t="s">
        <v>256</v>
      </c>
      <c r="D383" s="22" t="s">
        <v>296</v>
      </c>
      <c r="E383" s="22" t="s">
        <v>289</v>
      </c>
      <c r="F383" s="35">
        <v>9500000</v>
      </c>
      <c r="G383" s="35">
        <v>9700000</v>
      </c>
      <c r="H383" s="35">
        <v>10000000</v>
      </c>
    </row>
    <row r="384" spans="1:8" ht="22.5">
      <c r="A384" s="4" t="s">
        <v>433</v>
      </c>
      <c r="B384" s="23" t="s">
        <v>120</v>
      </c>
      <c r="C384" s="41"/>
      <c r="D384" s="22"/>
      <c r="E384" s="22"/>
      <c r="F384" s="20">
        <f>F385</f>
        <v>20000</v>
      </c>
      <c r="G384" s="20">
        <f>G385</f>
        <v>20000</v>
      </c>
      <c r="H384" s="20">
        <f>H385</f>
        <v>20000</v>
      </c>
    </row>
    <row r="385" spans="1:8" ht="12.75">
      <c r="A385" s="6" t="s">
        <v>222</v>
      </c>
      <c r="B385" s="23" t="s">
        <v>120</v>
      </c>
      <c r="C385" s="22" t="s">
        <v>316</v>
      </c>
      <c r="D385" s="22" t="s">
        <v>296</v>
      </c>
      <c r="E385" s="22" t="s">
        <v>291</v>
      </c>
      <c r="F385" s="10">
        <v>20000</v>
      </c>
      <c r="G385" s="10">
        <v>20000</v>
      </c>
      <c r="H385" s="10">
        <v>20000</v>
      </c>
    </row>
    <row r="386" spans="1:8" ht="56.25">
      <c r="A386" s="44" t="s">
        <v>441</v>
      </c>
      <c r="B386" s="23" t="s">
        <v>442</v>
      </c>
      <c r="C386" s="41"/>
      <c r="D386" s="22"/>
      <c r="E386" s="22"/>
      <c r="F386" s="20">
        <f>F387</f>
        <v>628900</v>
      </c>
      <c r="G386" s="20">
        <f>G387</f>
        <v>718700</v>
      </c>
      <c r="H386" s="20">
        <f>H387</f>
        <v>718700</v>
      </c>
    </row>
    <row r="387" spans="1:8" ht="33.75">
      <c r="A387" s="4" t="s">
        <v>317</v>
      </c>
      <c r="B387" s="23" t="s">
        <v>442</v>
      </c>
      <c r="C387" s="41">
        <v>611</v>
      </c>
      <c r="D387" s="22" t="s">
        <v>294</v>
      </c>
      <c r="E387" s="22" t="s">
        <v>286</v>
      </c>
      <c r="F387" s="10">
        <v>628900</v>
      </c>
      <c r="G387" s="10">
        <v>718700</v>
      </c>
      <c r="H387" s="10">
        <v>718700</v>
      </c>
    </row>
    <row r="388" spans="1:8" ht="22.5">
      <c r="A388" s="4" t="s">
        <v>138</v>
      </c>
      <c r="B388" s="23" t="s">
        <v>86</v>
      </c>
      <c r="C388" s="23"/>
      <c r="D388" s="22"/>
      <c r="E388" s="22"/>
      <c r="F388" s="10">
        <f>F389+F391+F393</f>
        <v>2037350</v>
      </c>
      <c r="G388" s="10">
        <f>G389+G391+G393</f>
        <v>2037350</v>
      </c>
      <c r="H388" s="10">
        <f>H389+H391+H393</f>
        <v>2037350</v>
      </c>
    </row>
    <row r="389" spans="1:8" ht="12.75">
      <c r="A389" s="33" t="s">
        <v>201</v>
      </c>
      <c r="B389" s="23" t="s">
        <v>139</v>
      </c>
      <c r="C389" s="23"/>
      <c r="D389" s="22"/>
      <c r="E389" s="22"/>
      <c r="F389" s="10">
        <f>F390</f>
        <v>50000</v>
      </c>
      <c r="G389" s="10">
        <f>G390</f>
        <v>50000</v>
      </c>
      <c r="H389" s="10">
        <f>H390</f>
        <v>50000</v>
      </c>
    </row>
    <row r="390" spans="1:8" ht="12.75">
      <c r="A390" s="4" t="s">
        <v>243</v>
      </c>
      <c r="B390" s="23" t="s">
        <v>139</v>
      </c>
      <c r="C390" s="23" t="s">
        <v>306</v>
      </c>
      <c r="D390" s="22" t="s">
        <v>294</v>
      </c>
      <c r="E390" s="22" t="s">
        <v>295</v>
      </c>
      <c r="F390" s="10">
        <v>50000</v>
      </c>
      <c r="G390" s="10">
        <v>50000</v>
      </c>
      <c r="H390" s="10">
        <v>50000</v>
      </c>
    </row>
    <row r="391" spans="1:8" ht="12.75">
      <c r="A391" s="26" t="s">
        <v>504</v>
      </c>
      <c r="B391" s="21" t="s">
        <v>498</v>
      </c>
      <c r="C391" s="23"/>
      <c r="D391" s="22"/>
      <c r="E391" s="22"/>
      <c r="F391" s="10">
        <f>F392</f>
        <v>400100</v>
      </c>
      <c r="G391" s="10">
        <f>G392</f>
        <v>400100</v>
      </c>
      <c r="H391" s="10">
        <f>H392</f>
        <v>400100</v>
      </c>
    </row>
    <row r="392" spans="1:8" ht="12.75">
      <c r="A392" s="26" t="s">
        <v>244</v>
      </c>
      <c r="B392" s="21" t="s">
        <v>498</v>
      </c>
      <c r="C392" s="23" t="s">
        <v>306</v>
      </c>
      <c r="D392" s="22" t="s">
        <v>294</v>
      </c>
      <c r="E392" s="22" t="s">
        <v>295</v>
      </c>
      <c r="F392" s="9">
        <f>400100</f>
        <v>400100</v>
      </c>
      <c r="G392" s="9">
        <f>400100</f>
        <v>400100</v>
      </c>
      <c r="H392" s="9">
        <f>400100</f>
        <v>400100</v>
      </c>
    </row>
    <row r="393" spans="1:8" ht="22.5">
      <c r="A393" s="26" t="s">
        <v>505</v>
      </c>
      <c r="B393" s="21" t="s">
        <v>499</v>
      </c>
      <c r="C393" s="23"/>
      <c r="D393" s="22"/>
      <c r="E393" s="22"/>
      <c r="F393" s="10">
        <f>F394</f>
        <v>1587250</v>
      </c>
      <c r="G393" s="10">
        <f>G394</f>
        <v>1587250</v>
      </c>
      <c r="H393" s="10">
        <f>H394</f>
        <v>1587250</v>
      </c>
    </row>
    <row r="394" spans="1:8" ht="12.75">
      <c r="A394" s="28" t="s">
        <v>222</v>
      </c>
      <c r="B394" s="21" t="s">
        <v>499</v>
      </c>
      <c r="C394" s="23" t="s">
        <v>316</v>
      </c>
      <c r="D394" s="22" t="s">
        <v>294</v>
      </c>
      <c r="E394" s="22" t="s">
        <v>286</v>
      </c>
      <c r="F394" s="9">
        <v>1587250</v>
      </c>
      <c r="G394" s="9">
        <v>1587250</v>
      </c>
      <c r="H394" s="9">
        <v>1587250</v>
      </c>
    </row>
    <row r="395" spans="1:8" ht="22.5">
      <c r="A395" s="24" t="s">
        <v>362</v>
      </c>
      <c r="B395" s="21" t="s">
        <v>179</v>
      </c>
      <c r="C395" s="22"/>
      <c r="D395" s="22"/>
      <c r="E395" s="22"/>
      <c r="F395" s="20">
        <f>F396+F403+F406</f>
        <v>80047066.6</v>
      </c>
      <c r="G395" s="20">
        <f>G396+G403+G406</f>
        <v>52379460</v>
      </c>
      <c r="H395" s="20">
        <f>H396+H403+H406</f>
        <v>52379460</v>
      </c>
    </row>
    <row r="396" spans="1:8" ht="12.75">
      <c r="A396" s="24" t="s">
        <v>226</v>
      </c>
      <c r="B396" s="23" t="s">
        <v>227</v>
      </c>
      <c r="C396" s="22"/>
      <c r="D396" s="22"/>
      <c r="E396" s="22"/>
      <c r="F396" s="20">
        <f>F399+F397+F401</f>
        <v>69016066.6</v>
      </c>
      <c r="G396" s="20">
        <f>G399+G397+G401</f>
        <v>52379460</v>
      </c>
      <c r="H396" s="20">
        <f>H399+H397+H401</f>
        <v>52379460</v>
      </c>
    </row>
    <row r="397" spans="1:8" ht="12.75">
      <c r="A397" s="24" t="s">
        <v>161</v>
      </c>
      <c r="B397" s="23" t="s">
        <v>450</v>
      </c>
      <c r="C397" s="22"/>
      <c r="D397" s="22"/>
      <c r="E397" s="22"/>
      <c r="F397" s="20">
        <f>F398</f>
        <v>2000000</v>
      </c>
      <c r="G397" s="20">
        <f>G398</f>
        <v>0</v>
      </c>
      <c r="H397" s="20">
        <f>H398</f>
        <v>0</v>
      </c>
    </row>
    <row r="398" spans="1:8" ht="22.5">
      <c r="A398" s="24" t="s">
        <v>328</v>
      </c>
      <c r="B398" s="23" t="s">
        <v>450</v>
      </c>
      <c r="C398" s="22" t="s">
        <v>327</v>
      </c>
      <c r="D398" s="22" t="s">
        <v>290</v>
      </c>
      <c r="E398" s="22" t="s">
        <v>290</v>
      </c>
      <c r="F398" s="10">
        <v>2000000</v>
      </c>
      <c r="G398" s="10">
        <v>0</v>
      </c>
      <c r="H398" s="10">
        <v>0</v>
      </c>
    </row>
    <row r="399" spans="1:8" ht="12.75">
      <c r="A399" s="24" t="s">
        <v>161</v>
      </c>
      <c r="B399" s="23" t="s">
        <v>23</v>
      </c>
      <c r="C399" s="22"/>
      <c r="D399" s="22"/>
      <c r="E399" s="22"/>
      <c r="F399" s="20">
        <f>F400</f>
        <v>9576700</v>
      </c>
      <c r="G399" s="20">
        <f>G400</f>
        <v>23665900</v>
      </c>
      <c r="H399" s="20">
        <f>H400</f>
        <v>23665900</v>
      </c>
    </row>
    <row r="400" spans="1:8" ht="22.5">
      <c r="A400" s="24" t="s">
        <v>328</v>
      </c>
      <c r="B400" s="23" t="s">
        <v>23</v>
      </c>
      <c r="C400" s="22" t="s">
        <v>327</v>
      </c>
      <c r="D400" s="22" t="s">
        <v>290</v>
      </c>
      <c r="E400" s="22" t="s">
        <v>290</v>
      </c>
      <c r="F400" s="10">
        <v>9576700</v>
      </c>
      <c r="G400" s="10">
        <v>23665900</v>
      </c>
      <c r="H400" s="10">
        <v>23665900</v>
      </c>
    </row>
    <row r="401" spans="1:8" ht="33.75">
      <c r="A401" s="4" t="s">
        <v>501</v>
      </c>
      <c r="B401" s="23" t="s">
        <v>500</v>
      </c>
      <c r="C401" s="23"/>
      <c r="D401" s="22"/>
      <c r="E401" s="22"/>
      <c r="F401" s="10">
        <f>F402</f>
        <v>57439366.6</v>
      </c>
      <c r="G401" s="10">
        <f>G402</f>
        <v>28713560</v>
      </c>
      <c r="H401" s="10">
        <f>H402</f>
        <v>28713560</v>
      </c>
    </row>
    <row r="402" spans="1:8" ht="12.75">
      <c r="A402" s="4" t="s">
        <v>160</v>
      </c>
      <c r="B402" s="23" t="s">
        <v>500</v>
      </c>
      <c r="C402" s="23" t="s">
        <v>153</v>
      </c>
      <c r="D402" s="22" t="s">
        <v>290</v>
      </c>
      <c r="E402" s="22" t="s">
        <v>286</v>
      </c>
      <c r="F402" s="10">
        <v>57439366.6</v>
      </c>
      <c r="G402" s="10">
        <v>28713560</v>
      </c>
      <c r="H402" s="10">
        <v>28713560</v>
      </c>
    </row>
    <row r="403" spans="1:8" ht="22.5">
      <c r="A403" s="24" t="s">
        <v>228</v>
      </c>
      <c r="B403" s="21" t="s">
        <v>229</v>
      </c>
      <c r="C403" s="22"/>
      <c r="D403" s="22"/>
      <c r="E403" s="22"/>
      <c r="F403" s="20">
        <f aca="true" t="shared" si="5" ref="F403:H404">F404</f>
        <v>9531000</v>
      </c>
      <c r="G403" s="20">
        <f t="shared" si="5"/>
        <v>0</v>
      </c>
      <c r="H403" s="20">
        <f t="shared" si="5"/>
        <v>0</v>
      </c>
    </row>
    <row r="404" spans="1:8" ht="22.5">
      <c r="A404" s="39" t="s">
        <v>439</v>
      </c>
      <c r="B404" s="23" t="s">
        <v>28</v>
      </c>
      <c r="C404" s="22"/>
      <c r="D404" s="22"/>
      <c r="E404" s="22"/>
      <c r="F404" s="20">
        <f t="shared" si="5"/>
        <v>9531000</v>
      </c>
      <c r="G404" s="20">
        <f t="shared" si="5"/>
        <v>0</v>
      </c>
      <c r="H404" s="20">
        <f t="shared" si="5"/>
        <v>0</v>
      </c>
    </row>
    <row r="405" spans="1:8" ht="12.75">
      <c r="A405" s="24" t="s">
        <v>459</v>
      </c>
      <c r="B405" s="23" t="s">
        <v>28</v>
      </c>
      <c r="C405" s="22" t="s">
        <v>458</v>
      </c>
      <c r="D405" s="22" t="s">
        <v>296</v>
      </c>
      <c r="E405" s="22" t="s">
        <v>289</v>
      </c>
      <c r="F405" s="10">
        <v>9531000</v>
      </c>
      <c r="G405" s="10">
        <v>0</v>
      </c>
      <c r="H405" s="10">
        <v>0</v>
      </c>
    </row>
    <row r="406" spans="1:8" ht="22.5">
      <c r="A406" s="52" t="s">
        <v>169</v>
      </c>
      <c r="B406" s="23" t="s">
        <v>279</v>
      </c>
      <c r="C406" s="22"/>
      <c r="D406" s="22"/>
      <c r="E406" s="22"/>
      <c r="F406" s="20">
        <f aca="true" t="shared" si="6" ref="F406:H407">F407</f>
        <v>1500000</v>
      </c>
      <c r="G406" s="20">
        <f t="shared" si="6"/>
        <v>0</v>
      </c>
      <c r="H406" s="20">
        <f t="shared" si="6"/>
        <v>0</v>
      </c>
    </row>
    <row r="407" spans="1:8" ht="33.75">
      <c r="A407" s="33" t="s">
        <v>435</v>
      </c>
      <c r="B407" s="21" t="s">
        <v>24</v>
      </c>
      <c r="C407" s="22"/>
      <c r="D407" s="22"/>
      <c r="E407" s="22"/>
      <c r="F407" s="20">
        <f t="shared" si="6"/>
        <v>1500000</v>
      </c>
      <c r="G407" s="20">
        <f t="shared" si="6"/>
        <v>0</v>
      </c>
      <c r="H407" s="20">
        <f t="shared" si="6"/>
        <v>0</v>
      </c>
    </row>
    <row r="408" spans="1:8" ht="12.75">
      <c r="A408" s="4" t="s">
        <v>243</v>
      </c>
      <c r="B408" s="21" t="s">
        <v>24</v>
      </c>
      <c r="C408" s="22" t="s">
        <v>306</v>
      </c>
      <c r="D408" s="22" t="s">
        <v>290</v>
      </c>
      <c r="E408" s="22" t="s">
        <v>290</v>
      </c>
      <c r="F408" s="10">
        <v>1500000</v>
      </c>
      <c r="G408" s="10">
        <v>0</v>
      </c>
      <c r="H408" s="10">
        <v>0</v>
      </c>
    </row>
    <row r="409" spans="1:8" ht="12.75">
      <c r="A409" s="26" t="s">
        <v>603</v>
      </c>
      <c r="B409" s="21" t="s">
        <v>182</v>
      </c>
      <c r="C409" s="22"/>
      <c r="D409" s="22"/>
      <c r="E409" s="22"/>
      <c r="F409" s="20">
        <f>F410+F416</f>
        <v>1003000</v>
      </c>
      <c r="G409" s="20">
        <f>G410+G416</f>
        <v>1003000</v>
      </c>
      <c r="H409" s="20">
        <f>H410+H416</f>
        <v>630000</v>
      </c>
    </row>
    <row r="410" spans="1:8" ht="12.75">
      <c r="A410" s="4" t="s">
        <v>132</v>
      </c>
      <c r="B410" s="21" t="s">
        <v>131</v>
      </c>
      <c r="C410" s="22"/>
      <c r="D410" s="22"/>
      <c r="E410" s="22"/>
      <c r="F410" s="20">
        <f>F411+F413</f>
        <v>903000</v>
      </c>
      <c r="G410" s="20">
        <f>G411+G413</f>
        <v>903000</v>
      </c>
      <c r="H410" s="20">
        <f>H411+H413</f>
        <v>530000</v>
      </c>
    </row>
    <row r="411" spans="1:8" ht="12.75">
      <c r="A411" s="4" t="s">
        <v>242</v>
      </c>
      <c r="B411" s="23" t="s">
        <v>130</v>
      </c>
      <c r="C411" s="22"/>
      <c r="D411" s="22"/>
      <c r="E411" s="22"/>
      <c r="F411" s="20">
        <f>F412</f>
        <v>530000</v>
      </c>
      <c r="G411" s="20">
        <f>G412</f>
        <v>530000</v>
      </c>
      <c r="H411" s="20">
        <f>H412</f>
        <v>530000</v>
      </c>
    </row>
    <row r="412" spans="1:8" ht="12.75">
      <c r="A412" s="4" t="s">
        <v>243</v>
      </c>
      <c r="B412" s="23" t="s">
        <v>130</v>
      </c>
      <c r="C412" s="22" t="s">
        <v>306</v>
      </c>
      <c r="D412" s="22" t="s">
        <v>294</v>
      </c>
      <c r="E412" s="22" t="s">
        <v>294</v>
      </c>
      <c r="F412" s="10">
        <f>360000+170000</f>
        <v>530000</v>
      </c>
      <c r="G412" s="10">
        <f>360000+170000</f>
        <v>530000</v>
      </c>
      <c r="H412" s="10">
        <f>360000+170000</f>
        <v>530000</v>
      </c>
    </row>
    <row r="413" spans="1:8" ht="12.75">
      <c r="A413" s="4" t="s">
        <v>434</v>
      </c>
      <c r="B413" s="21" t="s">
        <v>72</v>
      </c>
      <c r="C413" s="22"/>
      <c r="D413" s="22"/>
      <c r="E413" s="22"/>
      <c r="F413" s="10">
        <f aca="true" t="shared" si="7" ref="F413:H414">F414</f>
        <v>373000</v>
      </c>
      <c r="G413" s="10">
        <f t="shared" si="7"/>
        <v>373000</v>
      </c>
      <c r="H413" s="10">
        <f t="shared" si="7"/>
        <v>0</v>
      </c>
    </row>
    <row r="414" spans="1:8" ht="12.75">
      <c r="A414" s="8" t="s">
        <v>163</v>
      </c>
      <c r="B414" s="21" t="s">
        <v>133</v>
      </c>
      <c r="C414" s="22"/>
      <c r="D414" s="22"/>
      <c r="E414" s="22"/>
      <c r="F414" s="20">
        <f t="shared" si="7"/>
        <v>373000</v>
      </c>
      <c r="G414" s="20">
        <f t="shared" si="7"/>
        <v>373000</v>
      </c>
      <c r="H414" s="20">
        <f t="shared" si="7"/>
        <v>0</v>
      </c>
    </row>
    <row r="415" spans="1:8" ht="12.75">
      <c r="A415" s="8" t="s">
        <v>244</v>
      </c>
      <c r="B415" s="21" t="s">
        <v>133</v>
      </c>
      <c r="C415" s="22" t="s">
        <v>306</v>
      </c>
      <c r="D415" s="22" t="s">
        <v>294</v>
      </c>
      <c r="E415" s="22" t="s">
        <v>294</v>
      </c>
      <c r="F415" s="10">
        <v>373000</v>
      </c>
      <c r="G415" s="10">
        <v>373000</v>
      </c>
      <c r="H415" s="10">
        <v>0</v>
      </c>
    </row>
    <row r="416" spans="1:8" ht="22.5">
      <c r="A416" s="4" t="s">
        <v>135</v>
      </c>
      <c r="B416" s="21" t="s">
        <v>134</v>
      </c>
      <c r="C416" s="22"/>
      <c r="D416" s="22"/>
      <c r="E416" s="22"/>
      <c r="F416" s="20">
        <f aca="true" t="shared" si="8" ref="F416:H417">F417</f>
        <v>100000</v>
      </c>
      <c r="G416" s="20">
        <f t="shared" si="8"/>
        <v>100000</v>
      </c>
      <c r="H416" s="20">
        <f t="shared" si="8"/>
        <v>100000</v>
      </c>
    </row>
    <row r="417" spans="1:8" ht="22.5">
      <c r="A417" s="4" t="s">
        <v>137</v>
      </c>
      <c r="B417" s="23" t="s">
        <v>136</v>
      </c>
      <c r="C417" s="22"/>
      <c r="D417" s="22"/>
      <c r="E417" s="22"/>
      <c r="F417" s="20">
        <f t="shared" si="8"/>
        <v>100000</v>
      </c>
      <c r="G417" s="20">
        <f t="shared" si="8"/>
        <v>100000</v>
      </c>
      <c r="H417" s="20">
        <f t="shared" si="8"/>
        <v>100000</v>
      </c>
    </row>
    <row r="418" spans="1:8" ht="12.75">
      <c r="A418" s="4" t="s">
        <v>243</v>
      </c>
      <c r="B418" s="23" t="s">
        <v>136</v>
      </c>
      <c r="C418" s="22" t="s">
        <v>306</v>
      </c>
      <c r="D418" s="22" t="s">
        <v>294</v>
      </c>
      <c r="E418" s="22" t="s">
        <v>294</v>
      </c>
      <c r="F418" s="10">
        <v>100000</v>
      </c>
      <c r="G418" s="10">
        <v>100000</v>
      </c>
      <c r="H418" s="10">
        <v>100000</v>
      </c>
    </row>
    <row r="419" spans="1:8" ht="45">
      <c r="A419" s="4" t="s">
        <v>601</v>
      </c>
      <c r="B419" s="21" t="s">
        <v>183</v>
      </c>
      <c r="C419" s="22"/>
      <c r="D419" s="22"/>
      <c r="E419" s="22"/>
      <c r="F419" s="20">
        <f>F420+F422+F424+F426+F429+F431+F433+F435</f>
        <v>4699300</v>
      </c>
      <c r="G419" s="20">
        <f>G420+G422+G424+G426+G429+G431+G433+G435</f>
        <v>4808200</v>
      </c>
      <c r="H419" s="20">
        <f>H420+H422+H424+H426+H429+H431+H433+H435</f>
        <v>7668200</v>
      </c>
    </row>
    <row r="420" spans="1:8" ht="33.75">
      <c r="A420" s="4" t="s">
        <v>155</v>
      </c>
      <c r="B420" s="23" t="s">
        <v>577</v>
      </c>
      <c r="C420" s="22"/>
      <c r="D420" s="22"/>
      <c r="E420" s="22"/>
      <c r="F420" s="20">
        <f>F421</f>
        <v>500000</v>
      </c>
      <c r="G420" s="20">
        <f>G421</f>
        <v>500000</v>
      </c>
      <c r="H420" s="20">
        <f>H421</f>
        <v>500000</v>
      </c>
    </row>
    <row r="421" spans="1:8" ht="12.75">
      <c r="A421" s="33" t="s">
        <v>160</v>
      </c>
      <c r="B421" s="23" t="s">
        <v>577</v>
      </c>
      <c r="C421" s="22" t="s">
        <v>153</v>
      </c>
      <c r="D421" s="22" t="s">
        <v>288</v>
      </c>
      <c r="E421" s="22" t="s">
        <v>296</v>
      </c>
      <c r="F421" s="10">
        <v>500000</v>
      </c>
      <c r="G421" s="10">
        <v>500000</v>
      </c>
      <c r="H421" s="10">
        <v>500000</v>
      </c>
    </row>
    <row r="422" spans="1:8" ht="33.75">
      <c r="A422" s="33" t="s">
        <v>487</v>
      </c>
      <c r="B422" s="23" t="s">
        <v>578</v>
      </c>
      <c r="C422" s="22"/>
      <c r="D422" s="22"/>
      <c r="E422" s="22"/>
      <c r="F422" s="20">
        <f>F423</f>
        <v>500000</v>
      </c>
      <c r="G422" s="20">
        <f>G423</f>
        <v>500000</v>
      </c>
      <c r="H422" s="20">
        <f>H423</f>
        <v>500000</v>
      </c>
    </row>
    <row r="423" spans="1:8" ht="12.75">
      <c r="A423" s="33" t="s">
        <v>160</v>
      </c>
      <c r="B423" s="23" t="s">
        <v>578</v>
      </c>
      <c r="C423" s="22" t="s">
        <v>153</v>
      </c>
      <c r="D423" s="22" t="s">
        <v>288</v>
      </c>
      <c r="E423" s="22" t="s">
        <v>296</v>
      </c>
      <c r="F423" s="10">
        <v>500000</v>
      </c>
      <c r="G423" s="10">
        <v>500000</v>
      </c>
      <c r="H423" s="10">
        <v>500000</v>
      </c>
    </row>
    <row r="424" spans="1:8" ht="101.25">
      <c r="A424" s="37" t="s">
        <v>534</v>
      </c>
      <c r="B424" s="23" t="s">
        <v>579</v>
      </c>
      <c r="C424" s="22"/>
      <c r="D424" s="22"/>
      <c r="E424" s="22"/>
      <c r="F424" s="20">
        <f>F425</f>
        <v>329900</v>
      </c>
      <c r="G424" s="20">
        <f>G425</f>
        <v>438800</v>
      </c>
      <c r="H424" s="20">
        <f>H425</f>
        <v>438800</v>
      </c>
    </row>
    <row r="425" spans="1:8" ht="12.75">
      <c r="A425" s="4" t="s">
        <v>243</v>
      </c>
      <c r="B425" s="23" t="s">
        <v>579</v>
      </c>
      <c r="C425" s="22" t="s">
        <v>306</v>
      </c>
      <c r="D425" s="22" t="s">
        <v>288</v>
      </c>
      <c r="E425" s="22" t="s">
        <v>296</v>
      </c>
      <c r="F425" s="10">
        <v>329900</v>
      </c>
      <c r="G425" s="10">
        <v>438800</v>
      </c>
      <c r="H425" s="10">
        <v>438800</v>
      </c>
    </row>
    <row r="426" spans="1:8" ht="22.5">
      <c r="A426" s="25" t="s">
        <v>278</v>
      </c>
      <c r="B426" s="34" t="s">
        <v>580</v>
      </c>
      <c r="C426" s="22"/>
      <c r="D426" s="22"/>
      <c r="E426" s="22"/>
      <c r="F426" s="20">
        <f>F427+F428</f>
        <v>930000</v>
      </c>
      <c r="G426" s="20">
        <f>G427+G428</f>
        <v>930000</v>
      </c>
      <c r="H426" s="20">
        <f>H427+H428</f>
        <v>950000</v>
      </c>
    </row>
    <row r="427" spans="1:8" ht="22.5">
      <c r="A427" s="4" t="s">
        <v>326</v>
      </c>
      <c r="B427" s="34" t="s">
        <v>580</v>
      </c>
      <c r="C427" s="22" t="s">
        <v>325</v>
      </c>
      <c r="D427" s="22" t="s">
        <v>288</v>
      </c>
      <c r="E427" s="22" t="s">
        <v>296</v>
      </c>
      <c r="F427" s="10">
        <v>380000</v>
      </c>
      <c r="G427" s="10">
        <v>380000</v>
      </c>
      <c r="H427" s="10">
        <v>400000</v>
      </c>
    </row>
    <row r="428" spans="1:8" ht="12.75">
      <c r="A428" s="4" t="s">
        <v>243</v>
      </c>
      <c r="B428" s="34" t="s">
        <v>580</v>
      </c>
      <c r="C428" s="22" t="s">
        <v>306</v>
      </c>
      <c r="D428" s="22" t="s">
        <v>288</v>
      </c>
      <c r="E428" s="22" t="s">
        <v>296</v>
      </c>
      <c r="F428" s="10">
        <f>300000+250000</f>
        <v>550000</v>
      </c>
      <c r="G428" s="10">
        <f>300000+250000</f>
        <v>550000</v>
      </c>
      <c r="H428" s="10">
        <f>300000+250000</f>
        <v>550000</v>
      </c>
    </row>
    <row r="429" spans="1:8" ht="12.75">
      <c r="A429" s="4" t="s">
        <v>243</v>
      </c>
      <c r="B429" s="34" t="s">
        <v>581</v>
      </c>
      <c r="C429" s="22"/>
      <c r="D429" s="22"/>
      <c r="E429" s="22"/>
      <c r="F429" s="20">
        <f>F430</f>
        <v>830100</v>
      </c>
      <c r="G429" s="20">
        <f>G430</f>
        <v>830100</v>
      </c>
      <c r="H429" s="20">
        <f>H430</f>
        <v>830100</v>
      </c>
    </row>
    <row r="430" spans="1:8" ht="12.75">
      <c r="A430" s="4" t="s">
        <v>243</v>
      </c>
      <c r="B430" s="34" t="s">
        <v>581</v>
      </c>
      <c r="C430" s="22" t="s">
        <v>306</v>
      </c>
      <c r="D430" s="22" t="s">
        <v>288</v>
      </c>
      <c r="E430" s="22" t="s">
        <v>296</v>
      </c>
      <c r="F430" s="10">
        <f>30000+250000+550100</f>
        <v>830100</v>
      </c>
      <c r="G430" s="10">
        <f>30000+250000+550100</f>
        <v>830100</v>
      </c>
      <c r="H430" s="10">
        <f>30000+250000+550100</f>
        <v>830100</v>
      </c>
    </row>
    <row r="431" spans="1:8" ht="12.75">
      <c r="A431" s="4" t="s">
        <v>517</v>
      </c>
      <c r="B431" s="34" t="s">
        <v>582</v>
      </c>
      <c r="C431" s="22"/>
      <c r="D431" s="22"/>
      <c r="E431" s="22"/>
      <c r="F431" s="20">
        <f>F432</f>
        <v>50000</v>
      </c>
      <c r="G431" s="20">
        <f>G432</f>
        <v>50000</v>
      </c>
      <c r="H431" s="20">
        <f>H432</f>
        <v>50000</v>
      </c>
    </row>
    <row r="432" spans="1:8" ht="12.75">
      <c r="A432" s="33" t="s">
        <v>313</v>
      </c>
      <c r="B432" s="34" t="s">
        <v>582</v>
      </c>
      <c r="C432" s="22" t="s">
        <v>312</v>
      </c>
      <c r="D432" s="22" t="s">
        <v>288</v>
      </c>
      <c r="E432" s="22" t="s">
        <v>296</v>
      </c>
      <c r="F432" s="10">
        <v>50000</v>
      </c>
      <c r="G432" s="10">
        <v>50000</v>
      </c>
      <c r="H432" s="10">
        <v>50000</v>
      </c>
    </row>
    <row r="433" spans="1:8" ht="22.5">
      <c r="A433" s="33" t="s">
        <v>584</v>
      </c>
      <c r="B433" s="34" t="s">
        <v>583</v>
      </c>
      <c r="C433" s="22"/>
      <c r="D433" s="22"/>
      <c r="E433" s="22"/>
      <c r="F433" s="20">
        <f>F434</f>
        <v>0</v>
      </c>
      <c r="G433" s="20">
        <f>G434</f>
        <v>0</v>
      </c>
      <c r="H433" s="20">
        <f>H434</f>
        <v>2840000</v>
      </c>
    </row>
    <row r="434" spans="1:8" ht="12.75">
      <c r="A434" s="4" t="s">
        <v>243</v>
      </c>
      <c r="B434" s="34" t="s">
        <v>583</v>
      </c>
      <c r="C434" s="22" t="s">
        <v>306</v>
      </c>
      <c r="D434" s="22" t="s">
        <v>288</v>
      </c>
      <c r="E434" s="22" t="s">
        <v>296</v>
      </c>
      <c r="F434" s="20">
        <v>0</v>
      </c>
      <c r="G434" s="10">
        <v>0</v>
      </c>
      <c r="H434" s="20">
        <v>2840000</v>
      </c>
    </row>
    <row r="435" spans="1:8" ht="22.5">
      <c r="A435" s="53" t="s">
        <v>274</v>
      </c>
      <c r="B435" s="23" t="s">
        <v>122</v>
      </c>
      <c r="C435" s="22"/>
      <c r="D435" s="22"/>
      <c r="E435" s="22"/>
      <c r="F435" s="20">
        <f>F436</f>
        <v>1559300</v>
      </c>
      <c r="G435" s="20">
        <f>G436</f>
        <v>1559300</v>
      </c>
      <c r="H435" s="20">
        <f>H436</f>
        <v>1559300</v>
      </c>
    </row>
    <row r="436" spans="1:8" ht="12.75">
      <c r="A436" s="33" t="s">
        <v>160</v>
      </c>
      <c r="B436" s="23" t="s">
        <v>122</v>
      </c>
      <c r="C436" s="22" t="s">
        <v>153</v>
      </c>
      <c r="D436" s="22" t="s">
        <v>288</v>
      </c>
      <c r="E436" s="22" t="s">
        <v>296</v>
      </c>
      <c r="F436" s="9">
        <v>1559300</v>
      </c>
      <c r="G436" s="9">
        <v>1559300</v>
      </c>
      <c r="H436" s="9">
        <v>1559300</v>
      </c>
    </row>
    <row r="437" spans="1:8" ht="22.5">
      <c r="A437" s="4" t="s">
        <v>607</v>
      </c>
      <c r="B437" s="21" t="s">
        <v>177</v>
      </c>
      <c r="C437" s="22"/>
      <c r="D437" s="22"/>
      <c r="E437" s="22"/>
      <c r="F437" s="20">
        <f aca="true" t="shared" si="9" ref="F437:H438">F438</f>
        <v>335600</v>
      </c>
      <c r="G437" s="20">
        <f t="shared" si="9"/>
        <v>335600</v>
      </c>
      <c r="H437" s="20">
        <f t="shared" si="9"/>
        <v>335600</v>
      </c>
    </row>
    <row r="438" spans="1:8" ht="22.5">
      <c r="A438" s="24" t="s">
        <v>364</v>
      </c>
      <c r="B438" s="23" t="s">
        <v>121</v>
      </c>
      <c r="C438" s="22"/>
      <c r="D438" s="22"/>
      <c r="E438" s="22"/>
      <c r="F438" s="20">
        <f t="shared" si="9"/>
        <v>335600</v>
      </c>
      <c r="G438" s="20">
        <f t="shared" si="9"/>
        <v>335600</v>
      </c>
      <c r="H438" s="20">
        <f t="shared" si="9"/>
        <v>335600</v>
      </c>
    </row>
    <row r="439" spans="1:8" ht="12.75">
      <c r="A439" s="8" t="s">
        <v>222</v>
      </c>
      <c r="B439" s="23" t="s">
        <v>121</v>
      </c>
      <c r="C439" s="22" t="s">
        <v>316</v>
      </c>
      <c r="D439" s="22" t="s">
        <v>296</v>
      </c>
      <c r="E439" s="22" t="s">
        <v>291</v>
      </c>
      <c r="F439" s="10">
        <v>335600</v>
      </c>
      <c r="G439" s="10">
        <v>335600</v>
      </c>
      <c r="H439" s="10">
        <v>335600</v>
      </c>
    </row>
    <row r="440" spans="1:8" ht="33.75">
      <c r="A440" s="6" t="s">
        <v>377</v>
      </c>
      <c r="B440" s="21" t="s">
        <v>184</v>
      </c>
      <c r="C440" s="22"/>
      <c r="D440" s="22"/>
      <c r="E440" s="22"/>
      <c r="F440" s="20">
        <f aca="true" t="shared" si="10" ref="F440:H441">F441</f>
        <v>100000</v>
      </c>
      <c r="G440" s="20">
        <f t="shared" si="10"/>
        <v>0</v>
      </c>
      <c r="H440" s="20">
        <f t="shared" si="10"/>
        <v>0</v>
      </c>
    </row>
    <row r="441" spans="1:8" ht="12.75">
      <c r="A441" s="33" t="s">
        <v>518</v>
      </c>
      <c r="B441" s="23" t="s">
        <v>17</v>
      </c>
      <c r="C441" s="22"/>
      <c r="D441" s="22"/>
      <c r="E441" s="22"/>
      <c r="F441" s="20">
        <f t="shared" si="10"/>
        <v>100000</v>
      </c>
      <c r="G441" s="20">
        <f t="shared" si="10"/>
        <v>0</v>
      </c>
      <c r="H441" s="20">
        <f t="shared" si="10"/>
        <v>0</v>
      </c>
    </row>
    <row r="442" spans="1:8" ht="33.75">
      <c r="A442" s="6" t="s">
        <v>461</v>
      </c>
      <c r="B442" s="23" t="s">
        <v>17</v>
      </c>
      <c r="C442" s="23" t="s">
        <v>460</v>
      </c>
      <c r="D442" s="22" t="s">
        <v>289</v>
      </c>
      <c r="E442" s="22" t="s">
        <v>292</v>
      </c>
      <c r="F442" s="10">
        <v>100000</v>
      </c>
      <c r="G442" s="10">
        <v>0</v>
      </c>
      <c r="H442" s="10">
        <v>0</v>
      </c>
    </row>
    <row r="443" spans="1:8" ht="22.5">
      <c r="A443" s="8" t="s">
        <v>267</v>
      </c>
      <c r="B443" s="21" t="s">
        <v>185</v>
      </c>
      <c r="C443" s="22"/>
      <c r="D443" s="22"/>
      <c r="E443" s="22"/>
      <c r="F443" s="20">
        <f>F444+F450+F452+F446+F448</f>
        <v>117992927.6</v>
      </c>
      <c r="G443" s="20">
        <f>G444+G450+G452+G446+G448</f>
        <v>76799700</v>
      </c>
      <c r="H443" s="20">
        <f>H444+H450+H452+H446+H448</f>
        <v>78437300</v>
      </c>
    </row>
    <row r="444" spans="1:8" ht="33.75">
      <c r="A444" s="4" t="s">
        <v>156</v>
      </c>
      <c r="B444" s="23" t="s">
        <v>585</v>
      </c>
      <c r="C444" s="22"/>
      <c r="D444" s="22"/>
      <c r="E444" s="22"/>
      <c r="F444" s="20">
        <f>F445</f>
        <v>20000000</v>
      </c>
      <c r="G444" s="20">
        <f>G445</f>
        <v>0</v>
      </c>
      <c r="H444" s="20">
        <f>H445</f>
        <v>0</v>
      </c>
    </row>
    <row r="445" spans="1:8" ht="12.75">
      <c r="A445" s="33" t="s">
        <v>160</v>
      </c>
      <c r="B445" s="23" t="s">
        <v>585</v>
      </c>
      <c r="C445" s="22" t="s">
        <v>153</v>
      </c>
      <c r="D445" s="22" t="s">
        <v>289</v>
      </c>
      <c r="E445" s="22" t="s">
        <v>295</v>
      </c>
      <c r="F445" s="9">
        <v>20000000</v>
      </c>
      <c r="G445" s="20">
        <v>0</v>
      </c>
      <c r="H445" s="20">
        <v>0</v>
      </c>
    </row>
    <row r="446" spans="1:8" ht="22.5">
      <c r="A446" s="8" t="s">
        <v>463</v>
      </c>
      <c r="B446" s="21" t="s">
        <v>462</v>
      </c>
      <c r="C446" s="22"/>
      <c r="D446" s="22"/>
      <c r="E446" s="22"/>
      <c r="F446" s="20">
        <f>F447</f>
        <v>1000000</v>
      </c>
      <c r="G446" s="20">
        <f>G447</f>
        <v>0</v>
      </c>
      <c r="H446" s="20">
        <f>H447</f>
        <v>0</v>
      </c>
    </row>
    <row r="447" spans="1:8" ht="22.5">
      <c r="A447" s="33" t="s">
        <v>328</v>
      </c>
      <c r="B447" s="21" t="s">
        <v>462</v>
      </c>
      <c r="C447" s="22" t="s">
        <v>327</v>
      </c>
      <c r="D447" s="22" t="s">
        <v>289</v>
      </c>
      <c r="E447" s="22" t="s">
        <v>295</v>
      </c>
      <c r="F447" s="10">
        <v>1000000</v>
      </c>
      <c r="G447" s="10">
        <v>0</v>
      </c>
      <c r="H447" s="10">
        <v>0</v>
      </c>
    </row>
    <row r="448" spans="1:8" ht="22.5">
      <c r="A448" s="8" t="s">
        <v>465</v>
      </c>
      <c r="B448" s="21" t="s">
        <v>464</v>
      </c>
      <c r="C448" s="22"/>
      <c r="D448" s="22"/>
      <c r="E448" s="22"/>
      <c r="F448" s="20">
        <f>F449</f>
        <v>10000000</v>
      </c>
      <c r="G448" s="20">
        <f>G449</f>
        <v>0</v>
      </c>
      <c r="H448" s="20">
        <f>H449</f>
        <v>0</v>
      </c>
    </row>
    <row r="449" spans="1:8" ht="12.75">
      <c r="A449" s="4" t="s">
        <v>243</v>
      </c>
      <c r="B449" s="21" t="s">
        <v>464</v>
      </c>
      <c r="C449" s="22" t="s">
        <v>306</v>
      </c>
      <c r="D449" s="22" t="s">
        <v>289</v>
      </c>
      <c r="E449" s="22" t="s">
        <v>295</v>
      </c>
      <c r="F449" s="10">
        <v>10000000</v>
      </c>
      <c r="G449" s="10">
        <v>0</v>
      </c>
      <c r="H449" s="10">
        <v>0</v>
      </c>
    </row>
    <row r="450" spans="1:8" ht="22.5">
      <c r="A450" s="33" t="s">
        <v>407</v>
      </c>
      <c r="B450" s="23" t="s">
        <v>15</v>
      </c>
      <c r="C450" s="22"/>
      <c r="D450" s="22"/>
      <c r="E450" s="22"/>
      <c r="F450" s="20">
        <f>F451</f>
        <v>7193127.6</v>
      </c>
      <c r="G450" s="20">
        <f>G451</f>
        <v>0</v>
      </c>
      <c r="H450" s="20">
        <f>H451</f>
        <v>0</v>
      </c>
    </row>
    <row r="451" spans="1:8" ht="22.5">
      <c r="A451" s="33" t="s">
        <v>328</v>
      </c>
      <c r="B451" s="23" t="s">
        <v>15</v>
      </c>
      <c r="C451" s="22" t="s">
        <v>327</v>
      </c>
      <c r="D451" s="22" t="s">
        <v>289</v>
      </c>
      <c r="E451" s="22" t="s">
        <v>295</v>
      </c>
      <c r="F451" s="10">
        <f>1373565.6+1863980+2066421+1889091+70</f>
        <v>7193127.6</v>
      </c>
      <c r="G451" s="10">
        <v>0</v>
      </c>
      <c r="H451" s="10">
        <v>0</v>
      </c>
    </row>
    <row r="452" spans="1:8" ht="22.5">
      <c r="A452" s="54" t="s">
        <v>408</v>
      </c>
      <c r="B452" s="23" t="s">
        <v>16</v>
      </c>
      <c r="C452" s="22"/>
      <c r="D452" s="22"/>
      <c r="E452" s="22"/>
      <c r="F452" s="20">
        <f>F453</f>
        <v>79799800</v>
      </c>
      <c r="G452" s="20">
        <f>G453</f>
        <v>76799700</v>
      </c>
      <c r="H452" s="20">
        <f>H453</f>
        <v>78437300</v>
      </c>
    </row>
    <row r="453" spans="1:8" ht="12.75">
      <c r="A453" s="4" t="s">
        <v>243</v>
      </c>
      <c r="B453" s="23" t="s">
        <v>16</v>
      </c>
      <c r="C453" s="22" t="s">
        <v>306</v>
      </c>
      <c r="D453" s="22" t="s">
        <v>289</v>
      </c>
      <c r="E453" s="22" t="s">
        <v>295</v>
      </c>
      <c r="F453" s="10">
        <f>3500000+76299800</f>
        <v>79799800</v>
      </c>
      <c r="G453" s="10">
        <v>76799700</v>
      </c>
      <c r="H453" s="10">
        <v>78437300</v>
      </c>
    </row>
    <row r="454" spans="1:8" ht="22.5">
      <c r="A454" s="8" t="s">
        <v>268</v>
      </c>
      <c r="B454" s="21" t="s">
        <v>187</v>
      </c>
      <c r="C454" s="22"/>
      <c r="D454" s="22"/>
      <c r="E454" s="22"/>
      <c r="F454" s="20">
        <f>F455+F458</f>
        <v>5920000</v>
      </c>
      <c r="G454" s="20">
        <f>G455+G458</f>
        <v>920000</v>
      </c>
      <c r="H454" s="20">
        <f>H455+H458</f>
        <v>920000</v>
      </c>
    </row>
    <row r="455" spans="1:8" ht="12.75">
      <c r="A455" s="39" t="s">
        <v>162</v>
      </c>
      <c r="B455" s="23" t="s">
        <v>8</v>
      </c>
      <c r="C455" s="22"/>
      <c r="D455" s="22"/>
      <c r="E455" s="22"/>
      <c r="F455" s="20">
        <f>F456+F457</f>
        <v>520000</v>
      </c>
      <c r="G455" s="20">
        <f>G456+G457</f>
        <v>520000</v>
      </c>
      <c r="H455" s="20">
        <f>H456+H457</f>
        <v>520000</v>
      </c>
    </row>
    <row r="456" spans="1:8" ht="12.75">
      <c r="A456" s="8" t="s">
        <v>243</v>
      </c>
      <c r="B456" s="23" t="s">
        <v>8</v>
      </c>
      <c r="C456" s="22" t="s">
        <v>306</v>
      </c>
      <c r="D456" s="22" t="s">
        <v>285</v>
      </c>
      <c r="E456" s="22" t="s">
        <v>300</v>
      </c>
      <c r="F456" s="10">
        <v>370000</v>
      </c>
      <c r="G456" s="10">
        <v>370000</v>
      </c>
      <c r="H456" s="10">
        <v>370000</v>
      </c>
    </row>
    <row r="457" spans="1:8" ht="12.75">
      <c r="A457" s="8" t="s">
        <v>243</v>
      </c>
      <c r="B457" s="23" t="s">
        <v>8</v>
      </c>
      <c r="C457" s="22" t="s">
        <v>306</v>
      </c>
      <c r="D457" s="22" t="s">
        <v>294</v>
      </c>
      <c r="E457" s="22" t="s">
        <v>295</v>
      </c>
      <c r="F457" s="10">
        <v>150000</v>
      </c>
      <c r="G457" s="10">
        <v>150000</v>
      </c>
      <c r="H457" s="10">
        <v>150000</v>
      </c>
    </row>
    <row r="458" spans="1:8" ht="45">
      <c r="A458" s="55" t="s">
        <v>366</v>
      </c>
      <c r="B458" s="23" t="s">
        <v>540</v>
      </c>
      <c r="C458" s="22"/>
      <c r="D458" s="22"/>
      <c r="E458" s="22"/>
      <c r="F458" s="10">
        <f>F459</f>
        <v>5400000</v>
      </c>
      <c r="G458" s="10">
        <f>G459</f>
        <v>400000</v>
      </c>
      <c r="H458" s="10">
        <f>H459</f>
        <v>400000</v>
      </c>
    </row>
    <row r="459" spans="1:8" ht="12.75">
      <c r="A459" s="4" t="s">
        <v>160</v>
      </c>
      <c r="B459" s="23" t="s">
        <v>540</v>
      </c>
      <c r="C459" s="22" t="s">
        <v>153</v>
      </c>
      <c r="D459" s="22" t="s">
        <v>289</v>
      </c>
      <c r="E459" s="22" t="s">
        <v>295</v>
      </c>
      <c r="F459" s="9">
        <v>5400000</v>
      </c>
      <c r="G459" s="9">
        <v>400000</v>
      </c>
      <c r="H459" s="9">
        <v>400000</v>
      </c>
    </row>
    <row r="460" spans="1:8" ht="33.75">
      <c r="A460" s="4" t="s">
        <v>509</v>
      </c>
      <c r="B460" s="21" t="s">
        <v>186</v>
      </c>
      <c r="C460" s="22"/>
      <c r="D460" s="22"/>
      <c r="E460" s="22"/>
      <c r="F460" s="20">
        <f>F465+F463+F461</f>
        <v>1479000</v>
      </c>
      <c r="G460" s="20">
        <f>G465+G463+G461</f>
        <v>1479000</v>
      </c>
      <c r="H460" s="20">
        <f>H465+H463+H461</f>
        <v>1526200</v>
      </c>
    </row>
    <row r="461" spans="1:8" ht="12.75">
      <c r="A461" s="4" t="s">
        <v>201</v>
      </c>
      <c r="B461" s="23" t="s">
        <v>484</v>
      </c>
      <c r="C461" s="22"/>
      <c r="D461" s="22"/>
      <c r="E461" s="22"/>
      <c r="F461" s="20">
        <f>F462</f>
        <v>180000</v>
      </c>
      <c r="G461" s="20">
        <f>G462</f>
        <v>180000</v>
      </c>
      <c r="H461" s="20">
        <f>H462</f>
        <v>0</v>
      </c>
    </row>
    <row r="462" spans="1:8" ht="12.75">
      <c r="A462" s="4" t="s">
        <v>243</v>
      </c>
      <c r="B462" s="23" t="s">
        <v>484</v>
      </c>
      <c r="C462" s="23" t="s">
        <v>306</v>
      </c>
      <c r="D462" s="22" t="s">
        <v>289</v>
      </c>
      <c r="E462" s="22" t="s">
        <v>290</v>
      </c>
      <c r="F462" s="10">
        <f>180000</f>
        <v>180000</v>
      </c>
      <c r="G462" s="10">
        <v>180000</v>
      </c>
      <c r="H462" s="10">
        <v>0</v>
      </c>
    </row>
    <row r="463" spans="1:8" ht="33.75">
      <c r="A463" s="25" t="s">
        <v>405</v>
      </c>
      <c r="B463" s="23" t="s">
        <v>406</v>
      </c>
      <c r="C463" s="23"/>
      <c r="D463" s="22"/>
      <c r="E463" s="22"/>
      <c r="F463" s="20">
        <f>F464</f>
        <v>1070700</v>
      </c>
      <c r="G463" s="20">
        <f>G464</f>
        <v>1070700</v>
      </c>
      <c r="H463" s="20">
        <f>H464</f>
        <v>1070700</v>
      </c>
    </row>
    <row r="464" spans="1:8" ht="12.75">
      <c r="A464" s="4" t="s">
        <v>243</v>
      </c>
      <c r="B464" s="23" t="s">
        <v>406</v>
      </c>
      <c r="C464" s="23" t="s">
        <v>306</v>
      </c>
      <c r="D464" s="22" t="s">
        <v>289</v>
      </c>
      <c r="E464" s="22" t="s">
        <v>290</v>
      </c>
      <c r="F464" s="9">
        <v>1070700</v>
      </c>
      <c r="G464" s="9">
        <v>1070700</v>
      </c>
      <c r="H464" s="9">
        <v>1070700</v>
      </c>
    </row>
    <row r="465" spans="1:8" ht="22.5">
      <c r="A465" s="8" t="s">
        <v>0</v>
      </c>
      <c r="B465" s="23" t="s">
        <v>14</v>
      </c>
      <c r="C465" s="22"/>
      <c r="D465" s="22"/>
      <c r="E465" s="22"/>
      <c r="F465" s="20">
        <f>F466</f>
        <v>228300</v>
      </c>
      <c r="G465" s="20">
        <f>G466</f>
        <v>228300</v>
      </c>
      <c r="H465" s="20">
        <f>H466</f>
        <v>455500</v>
      </c>
    </row>
    <row r="466" spans="1:8" ht="12.75">
      <c r="A466" s="8" t="s">
        <v>243</v>
      </c>
      <c r="B466" s="23" t="s">
        <v>14</v>
      </c>
      <c r="C466" s="22" t="s">
        <v>306</v>
      </c>
      <c r="D466" s="22" t="s">
        <v>289</v>
      </c>
      <c r="E466" s="22" t="s">
        <v>290</v>
      </c>
      <c r="F466" s="10">
        <v>228300</v>
      </c>
      <c r="G466" s="10">
        <v>228300</v>
      </c>
      <c r="H466" s="10">
        <v>455500</v>
      </c>
    </row>
    <row r="467" spans="1:8" ht="12.75">
      <c r="A467" s="8" t="s">
        <v>367</v>
      </c>
      <c r="B467" s="21" t="s">
        <v>188</v>
      </c>
      <c r="C467" s="22"/>
      <c r="D467" s="22"/>
      <c r="E467" s="22"/>
      <c r="F467" s="20">
        <f aca="true" t="shared" si="11" ref="F467:H468">F468</f>
        <v>50000</v>
      </c>
      <c r="G467" s="20">
        <f t="shared" si="11"/>
        <v>0</v>
      </c>
      <c r="H467" s="20">
        <f t="shared" si="11"/>
        <v>0</v>
      </c>
    </row>
    <row r="468" spans="1:8" ht="22.5">
      <c r="A468" s="39" t="s">
        <v>164</v>
      </c>
      <c r="B468" s="23" t="s">
        <v>27</v>
      </c>
      <c r="C468" s="22"/>
      <c r="D468" s="22"/>
      <c r="E468" s="22"/>
      <c r="F468" s="20">
        <f t="shared" si="11"/>
        <v>50000</v>
      </c>
      <c r="G468" s="20">
        <f t="shared" si="11"/>
        <v>0</v>
      </c>
      <c r="H468" s="20">
        <f t="shared" si="11"/>
        <v>0</v>
      </c>
    </row>
    <row r="469" spans="1:8" ht="12.75">
      <c r="A469" s="8" t="s">
        <v>243</v>
      </c>
      <c r="B469" s="23" t="s">
        <v>27</v>
      </c>
      <c r="C469" s="22" t="s">
        <v>306</v>
      </c>
      <c r="D469" s="22" t="s">
        <v>294</v>
      </c>
      <c r="E469" s="22" t="s">
        <v>290</v>
      </c>
      <c r="F469" s="10">
        <v>50000</v>
      </c>
      <c r="G469" s="10">
        <v>0</v>
      </c>
      <c r="H469" s="10">
        <v>0</v>
      </c>
    </row>
    <row r="470" spans="1:8" ht="22.5">
      <c r="A470" s="26" t="s">
        <v>604</v>
      </c>
      <c r="B470" s="21" t="s">
        <v>215</v>
      </c>
      <c r="C470" s="22"/>
      <c r="D470" s="22"/>
      <c r="E470" s="22"/>
      <c r="F470" s="20">
        <f>+F471+F494+F490+F486+F478+F480+F474+F476+F492+F482+F484+F488</f>
        <v>98603512.91</v>
      </c>
      <c r="G470" s="20">
        <f>+G471+G494+G490+G486+G478+G480+G474+G476+G492+G482+G484+G488</f>
        <v>32995178.37</v>
      </c>
      <c r="H470" s="20">
        <f>+H471+H494+H490+H486+H478+H480+H474+H476+H492+H482+H484+H488</f>
        <v>32995178.37</v>
      </c>
    </row>
    <row r="471" spans="1:8" ht="12.75">
      <c r="A471" s="27" t="s">
        <v>531</v>
      </c>
      <c r="B471" s="23" t="s">
        <v>530</v>
      </c>
      <c r="C471" s="23"/>
      <c r="D471" s="22"/>
      <c r="E471" s="22"/>
      <c r="F471" s="10">
        <f>F472+F473</f>
        <v>28100278.37</v>
      </c>
      <c r="G471" s="10">
        <f>G472+G473</f>
        <v>25100278.37</v>
      </c>
      <c r="H471" s="10">
        <f>H472+H473</f>
        <v>25100278.37</v>
      </c>
    </row>
    <row r="472" spans="1:8" ht="33.75">
      <c r="A472" s="26" t="s">
        <v>317</v>
      </c>
      <c r="B472" s="23" t="s">
        <v>530</v>
      </c>
      <c r="C472" s="23" t="s">
        <v>315</v>
      </c>
      <c r="D472" s="22" t="s">
        <v>297</v>
      </c>
      <c r="E472" s="22" t="s">
        <v>286</v>
      </c>
      <c r="F472" s="10">
        <f>15889948+7011359.19+1623971.18+575000</f>
        <v>25100278.37</v>
      </c>
      <c r="G472" s="10">
        <f>15889948+7011359.19+1623971.18+575000</f>
        <v>25100278.37</v>
      </c>
      <c r="H472" s="10">
        <f>15889948+7011359.19+1623971.18+575000</f>
        <v>25100278.37</v>
      </c>
    </row>
    <row r="473" spans="1:8" ht="12.75">
      <c r="A473" s="26" t="s">
        <v>222</v>
      </c>
      <c r="B473" s="23" t="s">
        <v>530</v>
      </c>
      <c r="C473" s="23" t="s">
        <v>316</v>
      </c>
      <c r="D473" s="22" t="s">
        <v>297</v>
      </c>
      <c r="E473" s="22" t="s">
        <v>286</v>
      </c>
      <c r="F473" s="10">
        <v>3000000</v>
      </c>
      <c r="G473" s="10">
        <v>0</v>
      </c>
      <c r="H473" s="10">
        <v>0</v>
      </c>
    </row>
    <row r="474" spans="1:8" ht="22.5">
      <c r="A474" s="25" t="s">
        <v>512</v>
      </c>
      <c r="B474" s="23" t="s">
        <v>451</v>
      </c>
      <c r="C474" s="23"/>
      <c r="D474" s="23"/>
      <c r="E474" s="23"/>
      <c r="F474" s="10">
        <f>F475</f>
        <v>2000000</v>
      </c>
      <c r="G474" s="10">
        <f>G475</f>
        <v>0</v>
      </c>
      <c r="H474" s="10">
        <f>H475</f>
        <v>0</v>
      </c>
    </row>
    <row r="475" spans="1:8" ht="22.5">
      <c r="A475" s="24" t="s">
        <v>328</v>
      </c>
      <c r="B475" s="23" t="s">
        <v>451</v>
      </c>
      <c r="C475" s="23" t="s">
        <v>327</v>
      </c>
      <c r="D475" s="23" t="s">
        <v>297</v>
      </c>
      <c r="E475" s="23" t="s">
        <v>290</v>
      </c>
      <c r="F475" s="9">
        <v>2000000</v>
      </c>
      <c r="G475" s="10">
        <v>0</v>
      </c>
      <c r="H475" s="10">
        <v>0</v>
      </c>
    </row>
    <row r="476" spans="1:8" ht="22.5">
      <c r="A476" s="4" t="s">
        <v>511</v>
      </c>
      <c r="B476" s="23" t="s">
        <v>510</v>
      </c>
      <c r="C476" s="23"/>
      <c r="D476" s="23"/>
      <c r="E476" s="23"/>
      <c r="F476" s="10">
        <f>F477</f>
        <v>1500000</v>
      </c>
      <c r="G476" s="10">
        <f>G477</f>
        <v>0</v>
      </c>
      <c r="H476" s="10">
        <f>H477</f>
        <v>0</v>
      </c>
    </row>
    <row r="477" spans="1:8" ht="12.75">
      <c r="A477" s="4" t="s">
        <v>243</v>
      </c>
      <c r="B477" s="23" t="s">
        <v>510</v>
      </c>
      <c r="C477" s="23" t="s">
        <v>306</v>
      </c>
      <c r="D477" s="23" t="s">
        <v>297</v>
      </c>
      <c r="E477" s="23" t="s">
        <v>290</v>
      </c>
      <c r="F477" s="10">
        <v>1500000</v>
      </c>
      <c r="G477" s="10">
        <v>0</v>
      </c>
      <c r="H477" s="10">
        <v>0</v>
      </c>
    </row>
    <row r="478" spans="1:8" ht="12.75">
      <c r="A478" s="39" t="s">
        <v>223</v>
      </c>
      <c r="B478" s="23" t="s">
        <v>29</v>
      </c>
      <c r="C478" s="23"/>
      <c r="D478" s="23"/>
      <c r="E478" s="23"/>
      <c r="F478" s="20">
        <f>F479</f>
        <v>2027300</v>
      </c>
      <c r="G478" s="20">
        <f>G479</f>
        <v>0</v>
      </c>
      <c r="H478" s="20">
        <f>H479</f>
        <v>0</v>
      </c>
    </row>
    <row r="479" spans="1:8" ht="12.75">
      <c r="A479" s="4" t="s">
        <v>243</v>
      </c>
      <c r="B479" s="23" t="s">
        <v>29</v>
      </c>
      <c r="C479" s="23" t="s">
        <v>306</v>
      </c>
      <c r="D479" s="23" t="s">
        <v>297</v>
      </c>
      <c r="E479" s="23" t="s">
        <v>286</v>
      </c>
      <c r="F479" s="10">
        <v>2027300</v>
      </c>
      <c r="G479" s="10">
        <v>0</v>
      </c>
      <c r="H479" s="10">
        <v>0</v>
      </c>
    </row>
    <row r="480" spans="1:8" ht="12.75">
      <c r="A480" s="6" t="s">
        <v>369</v>
      </c>
      <c r="B480" s="23" t="s">
        <v>368</v>
      </c>
      <c r="C480" s="23"/>
      <c r="D480" s="23"/>
      <c r="E480" s="23"/>
      <c r="F480" s="10">
        <f>F481</f>
        <v>57081034.54</v>
      </c>
      <c r="G480" s="10">
        <f>G481</f>
        <v>0</v>
      </c>
      <c r="H480" s="10">
        <f>H481</f>
        <v>0</v>
      </c>
    </row>
    <row r="481" spans="1:8" ht="22.5">
      <c r="A481" s="24" t="s">
        <v>328</v>
      </c>
      <c r="B481" s="23" t="s">
        <v>368</v>
      </c>
      <c r="C481" s="23" t="s">
        <v>327</v>
      </c>
      <c r="D481" s="23" t="s">
        <v>297</v>
      </c>
      <c r="E481" s="23" t="s">
        <v>290</v>
      </c>
      <c r="F481" s="10">
        <f>55581034.54+1500000</f>
        <v>57081034.54</v>
      </c>
      <c r="G481" s="10">
        <v>0</v>
      </c>
      <c r="H481" s="10">
        <v>0</v>
      </c>
    </row>
    <row r="482" spans="1:8" ht="33.75">
      <c r="A482" s="4" t="s">
        <v>587</v>
      </c>
      <c r="B482" s="23" t="s">
        <v>586</v>
      </c>
      <c r="C482" s="23"/>
      <c r="D482" s="23"/>
      <c r="E482" s="23"/>
      <c r="F482" s="10">
        <f>F483</f>
        <v>3500000</v>
      </c>
      <c r="G482" s="10">
        <f>G483</f>
        <v>3500000</v>
      </c>
      <c r="H482" s="10">
        <f>H483</f>
        <v>3500000</v>
      </c>
    </row>
    <row r="483" spans="1:8" ht="12.75">
      <c r="A483" s="4" t="s">
        <v>243</v>
      </c>
      <c r="B483" s="23" t="s">
        <v>586</v>
      </c>
      <c r="C483" s="23" t="s">
        <v>306</v>
      </c>
      <c r="D483" s="23" t="s">
        <v>297</v>
      </c>
      <c r="E483" s="23" t="s">
        <v>286</v>
      </c>
      <c r="F483" s="10">
        <v>3500000</v>
      </c>
      <c r="G483" s="10">
        <v>3500000</v>
      </c>
      <c r="H483" s="10">
        <v>3500000</v>
      </c>
    </row>
    <row r="484" spans="1:8" ht="22.5">
      <c r="A484" s="4" t="s">
        <v>589</v>
      </c>
      <c r="B484" s="23" t="s">
        <v>588</v>
      </c>
      <c r="C484" s="23"/>
      <c r="D484" s="23"/>
      <c r="E484" s="23"/>
      <c r="F484" s="10">
        <f>F485</f>
        <v>1145000</v>
      </c>
      <c r="G484" s="10">
        <f>G485</f>
        <v>1145000</v>
      </c>
      <c r="H484" s="10">
        <f>H485</f>
        <v>1145000</v>
      </c>
    </row>
    <row r="485" spans="1:8" ht="12.75">
      <c r="A485" s="4" t="s">
        <v>243</v>
      </c>
      <c r="B485" s="23" t="s">
        <v>588</v>
      </c>
      <c r="C485" s="23" t="s">
        <v>306</v>
      </c>
      <c r="D485" s="23" t="s">
        <v>297</v>
      </c>
      <c r="E485" s="23" t="s">
        <v>286</v>
      </c>
      <c r="F485" s="10">
        <v>1145000</v>
      </c>
      <c r="G485" s="10">
        <v>1145000</v>
      </c>
      <c r="H485" s="10">
        <v>1145000</v>
      </c>
    </row>
    <row r="486" spans="1:8" ht="22.5">
      <c r="A486" s="25" t="s">
        <v>452</v>
      </c>
      <c r="B486" s="34" t="s">
        <v>90</v>
      </c>
      <c r="C486" s="23"/>
      <c r="D486" s="23"/>
      <c r="E486" s="23"/>
      <c r="F486" s="10">
        <f>F487</f>
        <v>953500</v>
      </c>
      <c r="G486" s="10">
        <f>G487</f>
        <v>953500</v>
      </c>
      <c r="H486" s="10">
        <f>H487</f>
        <v>953500</v>
      </c>
    </row>
    <row r="487" spans="1:8" ht="12.75">
      <c r="A487" s="8" t="s">
        <v>243</v>
      </c>
      <c r="B487" s="34" t="s">
        <v>90</v>
      </c>
      <c r="C487" s="23" t="s">
        <v>306</v>
      </c>
      <c r="D487" s="23" t="s">
        <v>297</v>
      </c>
      <c r="E487" s="23" t="s">
        <v>286</v>
      </c>
      <c r="F487" s="20">
        <v>953500</v>
      </c>
      <c r="G487" s="20">
        <v>953500</v>
      </c>
      <c r="H487" s="20">
        <v>953500</v>
      </c>
    </row>
    <row r="488" spans="1:8" ht="12.75">
      <c r="A488" s="4" t="s">
        <v>591</v>
      </c>
      <c r="B488" s="23" t="s">
        <v>590</v>
      </c>
      <c r="C488" s="23"/>
      <c r="D488" s="23"/>
      <c r="E488" s="23"/>
      <c r="F488" s="20">
        <f>F489</f>
        <v>208200</v>
      </c>
      <c r="G488" s="20">
        <f>G489</f>
        <v>208200</v>
      </c>
      <c r="H488" s="20">
        <f>H489</f>
        <v>208200</v>
      </c>
    </row>
    <row r="489" spans="1:8" ht="12.75">
      <c r="A489" s="4" t="s">
        <v>243</v>
      </c>
      <c r="B489" s="23" t="s">
        <v>590</v>
      </c>
      <c r="C489" s="23" t="s">
        <v>306</v>
      </c>
      <c r="D489" s="23" t="s">
        <v>297</v>
      </c>
      <c r="E489" s="23" t="s">
        <v>286</v>
      </c>
      <c r="F489" s="20">
        <v>208200</v>
      </c>
      <c r="G489" s="20">
        <v>208200</v>
      </c>
      <c r="H489" s="20">
        <v>208200</v>
      </c>
    </row>
    <row r="490" spans="1:8" ht="22.5">
      <c r="A490" s="30" t="s">
        <v>412</v>
      </c>
      <c r="B490" s="34" t="s">
        <v>396</v>
      </c>
      <c r="C490" s="23"/>
      <c r="D490" s="23"/>
      <c r="E490" s="23"/>
      <c r="F490" s="10">
        <f>F491</f>
        <v>554300</v>
      </c>
      <c r="G490" s="10">
        <f>G491</f>
        <v>554300</v>
      </c>
      <c r="H490" s="10">
        <f>H491</f>
        <v>554300</v>
      </c>
    </row>
    <row r="491" spans="1:8" ht="12.75">
      <c r="A491" s="8" t="s">
        <v>243</v>
      </c>
      <c r="B491" s="34" t="s">
        <v>396</v>
      </c>
      <c r="C491" s="23" t="s">
        <v>306</v>
      </c>
      <c r="D491" s="23" t="s">
        <v>297</v>
      </c>
      <c r="E491" s="23" t="s">
        <v>286</v>
      </c>
      <c r="F491" s="20">
        <v>554300</v>
      </c>
      <c r="G491" s="20">
        <v>554300</v>
      </c>
      <c r="H491" s="20">
        <v>554300</v>
      </c>
    </row>
    <row r="492" spans="1:8" ht="33.75">
      <c r="A492" s="27" t="s">
        <v>533</v>
      </c>
      <c r="B492" s="34" t="s">
        <v>532</v>
      </c>
      <c r="C492" s="23"/>
      <c r="D492" s="23"/>
      <c r="E492" s="23"/>
      <c r="F492" s="20">
        <f>F493</f>
        <v>1131700</v>
      </c>
      <c r="G492" s="20">
        <f>G493</f>
        <v>1131700</v>
      </c>
      <c r="H492" s="20">
        <f>H493</f>
        <v>1131700</v>
      </c>
    </row>
    <row r="493" spans="1:8" ht="33.75">
      <c r="A493" s="26" t="s">
        <v>317</v>
      </c>
      <c r="B493" s="34" t="s">
        <v>532</v>
      </c>
      <c r="C493" s="23" t="s">
        <v>315</v>
      </c>
      <c r="D493" s="23" t="s">
        <v>297</v>
      </c>
      <c r="E493" s="23" t="s">
        <v>286</v>
      </c>
      <c r="F493" s="20">
        <v>1131700</v>
      </c>
      <c r="G493" s="20">
        <v>1131700</v>
      </c>
      <c r="H493" s="20">
        <v>1131700</v>
      </c>
    </row>
    <row r="494" spans="1:8" ht="22.5">
      <c r="A494" s="4" t="s">
        <v>444</v>
      </c>
      <c r="B494" s="34" t="s">
        <v>443</v>
      </c>
      <c r="C494" s="23"/>
      <c r="D494" s="23"/>
      <c r="E494" s="23"/>
      <c r="F494" s="10">
        <f>F495</f>
        <v>402200</v>
      </c>
      <c r="G494" s="10">
        <f>G495</f>
        <v>402200</v>
      </c>
      <c r="H494" s="10">
        <f>H495</f>
        <v>402200</v>
      </c>
    </row>
    <row r="495" spans="1:8" ht="12.75">
      <c r="A495" s="8" t="s">
        <v>243</v>
      </c>
      <c r="B495" s="34" t="s">
        <v>443</v>
      </c>
      <c r="C495" s="23" t="s">
        <v>306</v>
      </c>
      <c r="D495" s="23" t="s">
        <v>297</v>
      </c>
      <c r="E495" s="23" t="s">
        <v>286</v>
      </c>
      <c r="F495" s="10">
        <v>402200</v>
      </c>
      <c r="G495" s="10">
        <v>402200</v>
      </c>
      <c r="H495" s="10">
        <v>402200</v>
      </c>
    </row>
    <row r="496" spans="1:8" ht="22.5">
      <c r="A496" s="33" t="s">
        <v>527</v>
      </c>
      <c r="B496" s="21" t="s">
        <v>18</v>
      </c>
      <c r="C496" s="22"/>
      <c r="D496" s="22"/>
      <c r="E496" s="22"/>
      <c r="F496" s="20">
        <f>F497</f>
        <v>32790300</v>
      </c>
      <c r="G496" s="20">
        <f>G497</f>
        <v>0</v>
      </c>
      <c r="H496" s="20">
        <f>H497</f>
        <v>0</v>
      </c>
    </row>
    <row r="497" spans="1:8" ht="22.5">
      <c r="A497" s="27" t="s">
        <v>410</v>
      </c>
      <c r="B497" s="21" t="s">
        <v>19</v>
      </c>
      <c r="C497" s="22"/>
      <c r="D497" s="22"/>
      <c r="E497" s="22"/>
      <c r="F497" s="20">
        <f>F498+F500</f>
        <v>32790300</v>
      </c>
      <c r="G497" s="20">
        <f>G498+G500</f>
        <v>0</v>
      </c>
      <c r="H497" s="20">
        <f>H498+H500</f>
        <v>0</v>
      </c>
    </row>
    <row r="498" spans="1:8" ht="22.5">
      <c r="A498" s="27" t="s">
        <v>409</v>
      </c>
      <c r="B498" s="34" t="s">
        <v>535</v>
      </c>
      <c r="C498" s="22"/>
      <c r="D498" s="22"/>
      <c r="E498" s="22"/>
      <c r="F498" s="20">
        <f>F499</f>
        <v>26690300</v>
      </c>
      <c r="G498" s="20">
        <f>G499</f>
        <v>0</v>
      </c>
      <c r="H498" s="20">
        <f>H499</f>
        <v>0</v>
      </c>
    </row>
    <row r="499" spans="1:8" ht="22.5">
      <c r="A499" s="6" t="s">
        <v>331</v>
      </c>
      <c r="B499" s="34" t="s">
        <v>535</v>
      </c>
      <c r="C499" s="22" t="s">
        <v>330</v>
      </c>
      <c r="D499" s="22" t="s">
        <v>290</v>
      </c>
      <c r="E499" s="22" t="s">
        <v>285</v>
      </c>
      <c r="F499" s="9">
        <v>26690300</v>
      </c>
      <c r="G499" s="10">
        <v>0</v>
      </c>
      <c r="H499" s="10">
        <v>0</v>
      </c>
    </row>
    <row r="500" spans="1:8" ht="22.5">
      <c r="A500" s="27" t="s">
        <v>537</v>
      </c>
      <c r="B500" s="34" t="s">
        <v>536</v>
      </c>
      <c r="C500" s="22"/>
      <c r="D500" s="22"/>
      <c r="E500" s="22"/>
      <c r="F500" s="9">
        <f>F501</f>
        <v>6100000</v>
      </c>
      <c r="G500" s="9">
        <f>G501</f>
        <v>0</v>
      </c>
      <c r="H500" s="9">
        <f>H501</f>
        <v>0</v>
      </c>
    </row>
    <row r="501" spans="1:8" ht="22.5">
      <c r="A501" s="6" t="s">
        <v>331</v>
      </c>
      <c r="B501" s="34" t="s">
        <v>536</v>
      </c>
      <c r="C501" s="22" t="s">
        <v>330</v>
      </c>
      <c r="D501" s="22" t="s">
        <v>290</v>
      </c>
      <c r="E501" s="22" t="s">
        <v>285</v>
      </c>
      <c r="F501" s="9">
        <v>6100000</v>
      </c>
      <c r="G501" s="10">
        <v>0</v>
      </c>
      <c r="H501" s="10">
        <v>0</v>
      </c>
    </row>
    <row r="502" spans="1:8" ht="22.5">
      <c r="A502" s="24" t="s">
        <v>234</v>
      </c>
      <c r="B502" s="21" t="s">
        <v>167</v>
      </c>
      <c r="C502" s="22"/>
      <c r="D502" s="22"/>
      <c r="E502" s="22"/>
      <c r="F502" s="20">
        <f>F505+F503</f>
        <v>801500</v>
      </c>
      <c r="G502" s="20">
        <f>G505+G503</f>
        <v>801500</v>
      </c>
      <c r="H502" s="20">
        <f>H505+H503</f>
        <v>776500</v>
      </c>
    </row>
    <row r="503" spans="1:8" ht="22.5">
      <c r="A503" s="8" t="s">
        <v>168</v>
      </c>
      <c r="B503" s="21" t="s">
        <v>13</v>
      </c>
      <c r="C503" s="22"/>
      <c r="D503" s="22"/>
      <c r="E503" s="22"/>
      <c r="F503" s="20">
        <f>F504</f>
        <v>25000</v>
      </c>
      <c r="G503" s="20">
        <f>G504</f>
        <v>25000</v>
      </c>
      <c r="H503" s="20">
        <f>H504</f>
        <v>0</v>
      </c>
    </row>
    <row r="504" spans="1:8" ht="12.75">
      <c r="A504" s="8" t="s">
        <v>243</v>
      </c>
      <c r="B504" s="21" t="s">
        <v>13</v>
      </c>
      <c r="C504" s="22" t="s">
        <v>306</v>
      </c>
      <c r="D504" s="22" t="s">
        <v>289</v>
      </c>
      <c r="E504" s="22" t="s">
        <v>285</v>
      </c>
      <c r="F504" s="10">
        <v>25000</v>
      </c>
      <c r="G504" s="10">
        <v>25000</v>
      </c>
      <c r="H504" s="10">
        <v>0</v>
      </c>
    </row>
    <row r="505" spans="1:8" ht="12.75">
      <c r="A505" s="8" t="s">
        <v>403</v>
      </c>
      <c r="B505" s="23" t="s">
        <v>404</v>
      </c>
      <c r="C505" s="23"/>
      <c r="D505" s="22"/>
      <c r="E505" s="22"/>
      <c r="F505" s="10">
        <f>F506+F507+F508</f>
        <v>776500</v>
      </c>
      <c r="G505" s="10">
        <f>G506+G507+G508</f>
        <v>776500</v>
      </c>
      <c r="H505" s="10">
        <f>H506+H507+H508</f>
        <v>776500</v>
      </c>
    </row>
    <row r="506" spans="1:8" ht="12.75">
      <c r="A506" s="56" t="s">
        <v>231</v>
      </c>
      <c r="B506" s="23" t="s">
        <v>404</v>
      </c>
      <c r="C506" s="23" t="s">
        <v>303</v>
      </c>
      <c r="D506" s="22" t="s">
        <v>289</v>
      </c>
      <c r="E506" s="22" t="s">
        <v>285</v>
      </c>
      <c r="F506" s="9">
        <v>460829</v>
      </c>
      <c r="G506" s="9">
        <v>460829</v>
      </c>
      <c r="H506" s="9">
        <v>460829</v>
      </c>
    </row>
    <row r="507" spans="1:8" ht="33.75">
      <c r="A507" s="56" t="s">
        <v>232</v>
      </c>
      <c r="B507" s="23" t="s">
        <v>404</v>
      </c>
      <c r="C507" s="23" t="s">
        <v>230</v>
      </c>
      <c r="D507" s="22" t="s">
        <v>289</v>
      </c>
      <c r="E507" s="22" t="s">
        <v>285</v>
      </c>
      <c r="F507" s="9">
        <v>139170</v>
      </c>
      <c r="G507" s="9">
        <v>139170</v>
      </c>
      <c r="H507" s="9">
        <v>139170</v>
      </c>
    </row>
    <row r="508" spans="1:8" ht="12.75">
      <c r="A508" s="8" t="s">
        <v>243</v>
      </c>
      <c r="B508" s="23" t="s">
        <v>404</v>
      </c>
      <c r="C508" s="23" t="s">
        <v>306</v>
      </c>
      <c r="D508" s="22" t="s">
        <v>289</v>
      </c>
      <c r="E508" s="22" t="s">
        <v>285</v>
      </c>
      <c r="F508" s="9">
        <v>176501</v>
      </c>
      <c r="G508" s="9">
        <v>176501</v>
      </c>
      <c r="H508" s="9">
        <v>176501</v>
      </c>
    </row>
    <row r="509" spans="1:8" ht="22.5">
      <c r="A509" s="24" t="s">
        <v>370</v>
      </c>
      <c r="B509" s="21" t="s">
        <v>235</v>
      </c>
      <c r="C509" s="22"/>
      <c r="D509" s="22"/>
      <c r="E509" s="22"/>
      <c r="F509" s="20">
        <f>F510+F512</f>
        <v>2450000</v>
      </c>
      <c r="G509" s="20">
        <f>G510+G512</f>
        <v>2450000</v>
      </c>
      <c r="H509" s="20">
        <f>H510+H512</f>
        <v>2450000</v>
      </c>
    </row>
    <row r="510" spans="1:8" ht="12.75">
      <c r="A510" s="39" t="s">
        <v>271</v>
      </c>
      <c r="B510" s="23" t="s">
        <v>9</v>
      </c>
      <c r="C510" s="22"/>
      <c r="D510" s="22"/>
      <c r="E510" s="22"/>
      <c r="F510" s="20">
        <f>F511</f>
        <v>1650000</v>
      </c>
      <c r="G510" s="20">
        <f>G511</f>
        <v>1650000</v>
      </c>
      <c r="H510" s="20">
        <f>H511</f>
        <v>1650000</v>
      </c>
    </row>
    <row r="511" spans="1:8" ht="12.75">
      <c r="A511" s="29" t="s">
        <v>244</v>
      </c>
      <c r="B511" s="23" t="s">
        <v>9</v>
      </c>
      <c r="C511" s="22" t="s">
        <v>306</v>
      </c>
      <c r="D511" s="22" t="s">
        <v>285</v>
      </c>
      <c r="E511" s="22" t="s">
        <v>300</v>
      </c>
      <c r="F511" s="10">
        <v>1650000</v>
      </c>
      <c r="G511" s="10">
        <v>1650000</v>
      </c>
      <c r="H511" s="10">
        <v>1650000</v>
      </c>
    </row>
    <row r="512" spans="1:8" ht="12.75">
      <c r="A512" s="4" t="s">
        <v>517</v>
      </c>
      <c r="B512" s="23" t="s">
        <v>375</v>
      </c>
      <c r="C512" s="22"/>
      <c r="D512" s="22"/>
      <c r="E512" s="22"/>
      <c r="F512" s="10">
        <f>F513</f>
        <v>800000</v>
      </c>
      <c r="G512" s="10">
        <f>G513</f>
        <v>800000</v>
      </c>
      <c r="H512" s="10">
        <f>H513</f>
        <v>800000</v>
      </c>
    </row>
    <row r="513" spans="1:8" ht="12.75">
      <c r="A513" s="33" t="s">
        <v>313</v>
      </c>
      <c r="B513" s="23" t="s">
        <v>375</v>
      </c>
      <c r="C513" s="22" t="s">
        <v>312</v>
      </c>
      <c r="D513" s="22" t="s">
        <v>285</v>
      </c>
      <c r="E513" s="22" t="s">
        <v>300</v>
      </c>
      <c r="F513" s="10">
        <v>800000</v>
      </c>
      <c r="G513" s="10">
        <v>800000</v>
      </c>
      <c r="H513" s="10">
        <v>800000</v>
      </c>
    </row>
    <row r="514" spans="1:8" ht="33.75">
      <c r="A514" s="29" t="s">
        <v>506</v>
      </c>
      <c r="B514" s="23" t="s">
        <v>125</v>
      </c>
      <c r="C514" s="22"/>
      <c r="D514" s="22"/>
      <c r="E514" s="22"/>
      <c r="F514" s="10">
        <f aca="true" t="shared" si="12" ref="F514:H515">F515</f>
        <v>1000000</v>
      </c>
      <c r="G514" s="10">
        <f t="shared" si="12"/>
        <v>0</v>
      </c>
      <c r="H514" s="10">
        <f t="shared" si="12"/>
        <v>0</v>
      </c>
    </row>
    <row r="515" spans="1:8" ht="22.5">
      <c r="A515" s="25" t="s">
        <v>486</v>
      </c>
      <c r="B515" s="23" t="s">
        <v>485</v>
      </c>
      <c r="C515" s="22"/>
      <c r="D515" s="22"/>
      <c r="E515" s="22"/>
      <c r="F515" s="10">
        <f t="shared" si="12"/>
        <v>1000000</v>
      </c>
      <c r="G515" s="10">
        <f t="shared" si="12"/>
        <v>0</v>
      </c>
      <c r="H515" s="10">
        <f t="shared" si="12"/>
        <v>0</v>
      </c>
    </row>
    <row r="516" spans="1:8" ht="12.75">
      <c r="A516" s="4" t="s">
        <v>160</v>
      </c>
      <c r="B516" s="23" t="s">
        <v>485</v>
      </c>
      <c r="C516" s="23" t="s">
        <v>153</v>
      </c>
      <c r="D516" s="22" t="s">
        <v>291</v>
      </c>
      <c r="E516" s="22" t="s">
        <v>290</v>
      </c>
      <c r="F516" s="10">
        <v>1000000</v>
      </c>
      <c r="G516" s="10">
        <v>0</v>
      </c>
      <c r="H516" s="10">
        <v>0</v>
      </c>
    </row>
    <row r="517" spans="1:8" ht="33.75">
      <c r="A517" s="4" t="s">
        <v>608</v>
      </c>
      <c r="B517" s="21" t="s">
        <v>30</v>
      </c>
      <c r="C517" s="57"/>
      <c r="D517" s="57"/>
      <c r="E517" s="57"/>
      <c r="F517" s="20">
        <f aca="true" t="shared" si="13" ref="F517:H518">F518</f>
        <v>3000</v>
      </c>
      <c r="G517" s="20">
        <f t="shared" si="13"/>
        <v>3000</v>
      </c>
      <c r="H517" s="20">
        <f t="shared" si="13"/>
        <v>3000</v>
      </c>
    </row>
    <row r="518" spans="1:8" ht="12.75">
      <c r="A518" s="4" t="s">
        <v>32</v>
      </c>
      <c r="B518" s="23" t="s">
        <v>31</v>
      </c>
      <c r="C518" s="57"/>
      <c r="D518" s="57"/>
      <c r="E518" s="57"/>
      <c r="F518" s="20">
        <f t="shared" si="13"/>
        <v>3000</v>
      </c>
      <c r="G518" s="20">
        <f t="shared" si="13"/>
        <v>3000</v>
      </c>
      <c r="H518" s="20">
        <f t="shared" si="13"/>
        <v>3000</v>
      </c>
    </row>
    <row r="519" spans="1:8" ht="22.5">
      <c r="A519" s="4" t="s">
        <v>449</v>
      </c>
      <c r="B519" s="23" t="s">
        <v>31</v>
      </c>
      <c r="C519" s="22" t="s">
        <v>448</v>
      </c>
      <c r="D519" s="22" t="s">
        <v>289</v>
      </c>
      <c r="E519" s="22" t="s">
        <v>290</v>
      </c>
      <c r="F519" s="10">
        <v>3000</v>
      </c>
      <c r="G519" s="10">
        <v>3000</v>
      </c>
      <c r="H519" s="10">
        <v>3000</v>
      </c>
    </row>
    <row r="520" spans="1:8" ht="22.5">
      <c r="A520" s="3" t="s">
        <v>143</v>
      </c>
      <c r="B520" s="23" t="s">
        <v>145</v>
      </c>
      <c r="C520" s="22"/>
      <c r="D520" s="22"/>
      <c r="E520" s="22"/>
      <c r="F520" s="10">
        <f aca="true" t="shared" si="14" ref="F520:H521">F521</f>
        <v>70000</v>
      </c>
      <c r="G520" s="10">
        <f t="shared" si="14"/>
        <v>0</v>
      </c>
      <c r="H520" s="10">
        <f t="shared" si="14"/>
        <v>0</v>
      </c>
    </row>
    <row r="521" spans="1:8" ht="12.75">
      <c r="A521" s="3" t="s">
        <v>144</v>
      </c>
      <c r="B521" s="23" t="s">
        <v>146</v>
      </c>
      <c r="C521" s="22"/>
      <c r="D521" s="22"/>
      <c r="E521" s="22"/>
      <c r="F521" s="10">
        <f t="shared" si="14"/>
        <v>70000</v>
      </c>
      <c r="G521" s="10">
        <f t="shared" si="14"/>
        <v>0</v>
      </c>
      <c r="H521" s="10">
        <f t="shared" si="14"/>
        <v>0</v>
      </c>
    </row>
    <row r="522" spans="1:8" ht="12.75">
      <c r="A522" s="3" t="s">
        <v>244</v>
      </c>
      <c r="B522" s="23" t="s">
        <v>146</v>
      </c>
      <c r="C522" s="22" t="s">
        <v>306</v>
      </c>
      <c r="D522" s="22" t="s">
        <v>285</v>
      </c>
      <c r="E522" s="22" t="s">
        <v>300</v>
      </c>
      <c r="F522" s="10">
        <v>70000</v>
      </c>
      <c r="G522" s="10">
        <v>0</v>
      </c>
      <c r="H522" s="10">
        <v>0</v>
      </c>
    </row>
    <row r="523" spans="1:8" ht="33.75">
      <c r="A523" s="4" t="s">
        <v>609</v>
      </c>
      <c r="B523" s="23" t="s">
        <v>151</v>
      </c>
      <c r="C523" s="22"/>
      <c r="D523" s="22"/>
      <c r="E523" s="22"/>
      <c r="F523" s="10">
        <f>F526+F528+F524</f>
        <v>1175000</v>
      </c>
      <c r="G523" s="10">
        <f>G526+G528+G524</f>
        <v>0</v>
      </c>
      <c r="H523" s="10">
        <f>H526+H528+H524</f>
        <v>0</v>
      </c>
    </row>
    <row r="524" spans="1:8" ht="33.75">
      <c r="A524" s="25" t="s">
        <v>515</v>
      </c>
      <c r="B524" s="23" t="s">
        <v>513</v>
      </c>
      <c r="C524" s="23"/>
      <c r="D524" s="23"/>
      <c r="E524" s="23"/>
      <c r="F524" s="10">
        <f>F525</f>
        <v>300000</v>
      </c>
      <c r="G524" s="10">
        <f>G525</f>
        <v>0</v>
      </c>
      <c r="H524" s="10">
        <f>H525</f>
        <v>0</v>
      </c>
    </row>
    <row r="525" spans="1:8" ht="22.5">
      <c r="A525" s="4" t="s">
        <v>449</v>
      </c>
      <c r="B525" s="23" t="s">
        <v>513</v>
      </c>
      <c r="C525" s="23" t="s">
        <v>448</v>
      </c>
      <c r="D525" s="23" t="s">
        <v>296</v>
      </c>
      <c r="E525" s="23" t="s">
        <v>288</v>
      </c>
      <c r="F525" s="10">
        <v>300000</v>
      </c>
      <c r="G525" s="10">
        <v>0</v>
      </c>
      <c r="H525" s="10">
        <v>0</v>
      </c>
    </row>
    <row r="526" spans="1:8" ht="22.5">
      <c r="A526" s="4" t="s">
        <v>514</v>
      </c>
      <c r="B526" s="23" t="s">
        <v>152</v>
      </c>
      <c r="C526" s="23"/>
      <c r="D526" s="23"/>
      <c r="E526" s="23"/>
      <c r="F526" s="10">
        <f>F527</f>
        <v>865000</v>
      </c>
      <c r="G526" s="10">
        <f>G527</f>
        <v>0</v>
      </c>
      <c r="H526" s="10">
        <f>H527</f>
        <v>0</v>
      </c>
    </row>
    <row r="527" spans="1:8" ht="22.5">
      <c r="A527" s="4" t="s">
        <v>449</v>
      </c>
      <c r="B527" s="23" t="s">
        <v>152</v>
      </c>
      <c r="C527" s="23" t="s">
        <v>448</v>
      </c>
      <c r="D527" s="23" t="s">
        <v>296</v>
      </c>
      <c r="E527" s="23" t="s">
        <v>288</v>
      </c>
      <c r="F527" s="10">
        <v>865000</v>
      </c>
      <c r="G527" s="10">
        <v>0</v>
      </c>
      <c r="H527" s="10">
        <v>0</v>
      </c>
    </row>
    <row r="528" spans="1:8" ht="22.5">
      <c r="A528" s="4" t="s">
        <v>472</v>
      </c>
      <c r="B528" s="23" t="s">
        <v>471</v>
      </c>
      <c r="C528" s="23"/>
      <c r="D528" s="23"/>
      <c r="E528" s="23"/>
      <c r="F528" s="10">
        <f>F529</f>
        <v>10000</v>
      </c>
      <c r="G528" s="10">
        <f>G529</f>
        <v>0</v>
      </c>
      <c r="H528" s="10">
        <f>H529</f>
        <v>0</v>
      </c>
    </row>
    <row r="529" spans="1:8" ht="22.5">
      <c r="A529" s="4" t="s">
        <v>449</v>
      </c>
      <c r="B529" s="23" t="s">
        <v>471</v>
      </c>
      <c r="C529" s="23" t="s">
        <v>448</v>
      </c>
      <c r="D529" s="23" t="s">
        <v>296</v>
      </c>
      <c r="E529" s="23" t="s">
        <v>288</v>
      </c>
      <c r="F529" s="10">
        <v>10000</v>
      </c>
      <c r="G529" s="10">
        <v>0</v>
      </c>
      <c r="H529" s="10">
        <v>0</v>
      </c>
    </row>
    <row r="530" spans="1:8" s="7" customFormat="1" ht="33.75">
      <c r="A530" s="24" t="s">
        <v>507</v>
      </c>
      <c r="B530" s="23" t="s">
        <v>371</v>
      </c>
      <c r="C530" s="23"/>
      <c r="D530" s="23"/>
      <c r="E530" s="23"/>
      <c r="F530" s="10">
        <f>F533+F531</f>
        <v>46605000</v>
      </c>
      <c r="G530" s="10">
        <f>G533+G531</f>
        <v>52027700</v>
      </c>
      <c r="H530" s="10">
        <f>H533+H531</f>
        <v>50408000</v>
      </c>
    </row>
    <row r="531" spans="1:8" s="7" customFormat="1" ht="33.75">
      <c r="A531" s="27" t="s">
        <v>478</v>
      </c>
      <c r="B531" s="23" t="s">
        <v>477</v>
      </c>
      <c r="C531" s="23"/>
      <c r="D531" s="23"/>
      <c r="E531" s="23"/>
      <c r="F531" s="10">
        <f>F532</f>
        <v>46605000</v>
      </c>
      <c r="G531" s="10">
        <f>G532</f>
        <v>48469200</v>
      </c>
      <c r="H531" s="10">
        <f>H532</f>
        <v>50408000</v>
      </c>
    </row>
    <row r="532" spans="1:8" s="7" customFormat="1" ht="12.75">
      <c r="A532" s="4" t="s">
        <v>243</v>
      </c>
      <c r="B532" s="23" t="s">
        <v>477</v>
      </c>
      <c r="C532" s="23" t="s">
        <v>306</v>
      </c>
      <c r="D532" s="23" t="s">
        <v>291</v>
      </c>
      <c r="E532" s="23" t="s">
        <v>290</v>
      </c>
      <c r="F532" s="10">
        <v>46605000</v>
      </c>
      <c r="G532" s="10">
        <v>48469200</v>
      </c>
      <c r="H532" s="10">
        <v>50408000</v>
      </c>
    </row>
    <row r="533" spans="1:8" ht="12.75">
      <c r="A533" s="4" t="s">
        <v>372</v>
      </c>
      <c r="B533" s="23" t="s">
        <v>373</v>
      </c>
      <c r="C533" s="23"/>
      <c r="D533" s="23"/>
      <c r="E533" s="23"/>
      <c r="F533" s="10">
        <f aca="true" t="shared" si="15" ref="F533:H534">F534</f>
        <v>0</v>
      </c>
      <c r="G533" s="10">
        <f t="shared" si="15"/>
        <v>3558500</v>
      </c>
      <c r="H533" s="10">
        <f t="shared" si="15"/>
        <v>0</v>
      </c>
    </row>
    <row r="534" spans="1:8" ht="12.75">
      <c r="A534" s="4" t="s">
        <v>529</v>
      </c>
      <c r="B534" s="23" t="s">
        <v>528</v>
      </c>
      <c r="C534" s="23"/>
      <c r="D534" s="23"/>
      <c r="E534" s="23"/>
      <c r="F534" s="20">
        <f t="shared" si="15"/>
        <v>0</v>
      </c>
      <c r="G534" s="20">
        <f t="shared" si="15"/>
        <v>3558500</v>
      </c>
      <c r="H534" s="20">
        <f t="shared" si="15"/>
        <v>0</v>
      </c>
    </row>
    <row r="535" spans="1:8" ht="12.75">
      <c r="A535" s="3" t="s">
        <v>244</v>
      </c>
      <c r="B535" s="23" t="s">
        <v>528</v>
      </c>
      <c r="C535" s="23" t="s">
        <v>306</v>
      </c>
      <c r="D535" s="23" t="s">
        <v>291</v>
      </c>
      <c r="E535" s="23" t="s">
        <v>290</v>
      </c>
      <c r="F535" s="20">
        <v>0</v>
      </c>
      <c r="G535" s="20">
        <v>3558500</v>
      </c>
      <c r="H535" s="10">
        <v>0</v>
      </c>
    </row>
    <row r="536" spans="1:8" ht="22.5">
      <c r="A536" s="28" t="s">
        <v>594</v>
      </c>
      <c r="B536" s="23" t="s">
        <v>592</v>
      </c>
      <c r="C536" s="23"/>
      <c r="D536" s="23"/>
      <c r="E536" s="23"/>
      <c r="F536" s="20">
        <f>F537+F541</f>
        <v>9724597.2</v>
      </c>
      <c r="G536" s="20">
        <f>G537+G541</f>
        <v>0</v>
      </c>
      <c r="H536" s="20">
        <f>H537+H541</f>
        <v>0</v>
      </c>
    </row>
    <row r="537" spans="1:8" ht="22.5">
      <c r="A537" s="4" t="s">
        <v>595</v>
      </c>
      <c r="B537" s="23" t="s">
        <v>593</v>
      </c>
      <c r="C537" s="23"/>
      <c r="D537" s="23"/>
      <c r="E537" s="23"/>
      <c r="F537" s="20">
        <f>F538+F539+F540</f>
        <v>4565110</v>
      </c>
      <c r="G537" s="20">
        <f>G538+G539+G540</f>
        <v>0</v>
      </c>
      <c r="H537" s="20">
        <f>H538+H539+H540</f>
        <v>0</v>
      </c>
    </row>
    <row r="538" spans="1:8" ht="12.75">
      <c r="A538" s="4" t="s">
        <v>243</v>
      </c>
      <c r="B538" s="23" t="s">
        <v>593</v>
      </c>
      <c r="C538" s="23" t="s">
        <v>306</v>
      </c>
      <c r="D538" s="23" t="s">
        <v>294</v>
      </c>
      <c r="E538" s="23" t="s">
        <v>286</v>
      </c>
      <c r="F538" s="20">
        <f>5570+200500</f>
        <v>206070</v>
      </c>
      <c r="G538" s="10">
        <v>0</v>
      </c>
      <c r="H538" s="10">
        <v>0</v>
      </c>
    </row>
    <row r="539" spans="1:8" ht="12.75">
      <c r="A539" s="26" t="s">
        <v>222</v>
      </c>
      <c r="B539" s="23" t="s">
        <v>593</v>
      </c>
      <c r="C539" s="23" t="s">
        <v>316</v>
      </c>
      <c r="D539" s="23" t="s">
        <v>294</v>
      </c>
      <c r="E539" s="23" t="s">
        <v>286</v>
      </c>
      <c r="F539" s="20">
        <f>2369610+1426100</f>
        <v>3795710</v>
      </c>
      <c r="G539" s="10">
        <v>0</v>
      </c>
      <c r="H539" s="10">
        <v>0</v>
      </c>
    </row>
    <row r="540" spans="1:8" ht="12.75">
      <c r="A540" s="4" t="s">
        <v>160</v>
      </c>
      <c r="B540" s="23" t="s">
        <v>593</v>
      </c>
      <c r="C540" s="23" t="s">
        <v>153</v>
      </c>
      <c r="D540" s="23" t="s">
        <v>290</v>
      </c>
      <c r="E540" s="23" t="s">
        <v>286</v>
      </c>
      <c r="F540" s="20">
        <f>15230+548100</f>
        <v>563330</v>
      </c>
      <c r="G540" s="10">
        <v>0</v>
      </c>
      <c r="H540" s="10">
        <v>0</v>
      </c>
    </row>
    <row r="541" spans="1:8" ht="12.75">
      <c r="A541" s="4" t="s">
        <v>597</v>
      </c>
      <c r="B541" s="23" t="s">
        <v>596</v>
      </c>
      <c r="C541" s="23"/>
      <c r="D541" s="23"/>
      <c r="E541" s="23"/>
      <c r="F541" s="20">
        <f>F542</f>
        <v>5159487.2</v>
      </c>
      <c r="G541" s="20">
        <f>G542</f>
        <v>0</v>
      </c>
      <c r="H541" s="20">
        <f>H542</f>
        <v>0</v>
      </c>
    </row>
    <row r="542" spans="1:8" ht="12.75">
      <c r="A542" s="4" t="s">
        <v>160</v>
      </c>
      <c r="B542" s="23" t="s">
        <v>596</v>
      </c>
      <c r="C542" s="23" t="s">
        <v>153</v>
      </c>
      <c r="D542" s="23" t="s">
        <v>290</v>
      </c>
      <c r="E542" s="23" t="s">
        <v>288</v>
      </c>
      <c r="F542" s="20">
        <v>5159487.2</v>
      </c>
      <c r="G542" s="10">
        <v>0</v>
      </c>
      <c r="H542" s="10">
        <v>0</v>
      </c>
    </row>
    <row r="543" spans="1:8" ht="33.75">
      <c r="A543" s="3" t="s">
        <v>365</v>
      </c>
      <c r="B543" s="21" t="s">
        <v>376</v>
      </c>
      <c r="C543" s="22"/>
      <c r="D543" s="22"/>
      <c r="E543" s="22"/>
      <c r="F543" s="20">
        <f>F544</f>
        <v>360000</v>
      </c>
      <c r="G543" s="20">
        <f>G544</f>
        <v>0</v>
      </c>
      <c r="H543" s="20">
        <f>H544</f>
        <v>0</v>
      </c>
    </row>
    <row r="544" spans="1:8" ht="22.5">
      <c r="A544" s="3" t="s">
        <v>398</v>
      </c>
      <c r="B544" s="23" t="s">
        <v>385</v>
      </c>
      <c r="C544" s="22"/>
      <c r="D544" s="22"/>
      <c r="E544" s="22"/>
      <c r="F544" s="20">
        <f>F545+F546+F547</f>
        <v>360000</v>
      </c>
      <c r="G544" s="20">
        <f>G545+G546+G547</f>
        <v>0</v>
      </c>
      <c r="H544" s="20">
        <f>H545+H546+H547</f>
        <v>0</v>
      </c>
    </row>
    <row r="545" spans="1:8" ht="12.75">
      <c r="A545" s="4" t="s">
        <v>160</v>
      </c>
      <c r="B545" s="23" t="s">
        <v>385</v>
      </c>
      <c r="C545" s="22" t="s">
        <v>153</v>
      </c>
      <c r="D545" s="22" t="s">
        <v>285</v>
      </c>
      <c r="E545" s="22" t="s">
        <v>300</v>
      </c>
      <c r="F545" s="10">
        <v>15000</v>
      </c>
      <c r="G545" s="10">
        <v>0</v>
      </c>
      <c r="H545" s="10">
        <v>0</v>
      </c>
    </row>
    <row r="546" spans="1:8" ht="12.75">
      <c r="A546" s="4" t="s">
        <v>243</v>
      </c>
      <c r="B546" s="23" t="s">
        <v>385</v>
      </c>
      <c r="C546" s="22" t="s">
        <v>306</v>
      </c>
      <c r="D546" s="22" t="s">
        <v>294</v>
      </c>
      <c r="E546" s="22" t="s">
        <v>295</v>
      </c>
      <c r="F546" s="10">
        <v>75000</v>
      </c>
      <c r="G546" s="10">
        <v>0</v>
      </c>
      <c r="H546" s="10">
        <v>0</v>
      </c>
    </row>
    <row r="547" spans="1:8" ht="12.75">
      <c r="A547" s="3" t="s">
        <v>222</v>
      </c>
      <c r="B547" s="23" t="s">
        <v>385</v>
      </c>
      <c r="C547" s="22" t="s">
        <v>316</v>
      </c>
      <c r="D547" s="22" t="s">
        <v>293</v>
      </c>
      <c r="E547" s="22" t="s">
        <v>285</v>
      </c>
      <c r="F547" s="10">
        <v>270000</v>
      </c>
      <c r="G547" s="10">
        <v>0</v>
      </c>
      <c r="H547" s="10">
        <v>0</v>
      </c>
    </row>
    <row r="548" spans="1:8" ht="33.75">
      <c r="A548" s="33" t="s">
        <v>437</v>
      </c>
      <c r="B548" s="21" t="s">
        <v>436</v>
      </c>
      <c r="C548" s="22"/>
      <c r="D548" s="22"/>
      <c r="E548" s="22"/>
      <c r="F548" s="20">
        <f>F551+F549</f>
        <v>1207000</v>
      </c>
      <c r="G548" s="20">
        <f>G551+G549</f>
        <v>4060000</v>
      </c>
      <c r="H548" s="20">
        <f>H551+H549</f>
        <v>4060000</v>
      </c>
    </row>
    <row r="549" spans="1:8" ht="45">
      <c r="A549" s="58" t="s">
        <v>474</v>
      </c>
      <c r="B549" s="21" t="s">
        <v>473</v>
      </c>
      <c r="C549" s="22"/>
      <c r="D549" s="22"/>
      <c r="E549" s="22"/>
      <c r="F549" s="20">
        <f>F550</f>
        <v>339730</v>
      </c>
      <c r="G549" s="20">
        <f>G550</f>
        <v>0</v>
      </c>
      <c r="H549" s="20">
        <f>H550</f>
        <v>0</v>
      </c>
    </row>
    <row r="550" spans="1:8" ht="12.75">
      <c r="A550" s="4" t="s">
        <v>243</v>
      </c>
      <c r="B550" s="21" t="s">
        <v>473</v>
      </c>
      <c r="C550" s="22" t="s">
        <v>306</v>
      </c>
      <c r="D550" s="22" t="s">
        <v>294</v>
      </c>
      <c r="E550" s="22" t="s">
        <v>285</v>
      </c>
      <c r="F550" s="10">
        <v>339730</v>
      </c>
      <c r="G550" s="10">
        <v>0</v>
      </c>
      <c r="H550" s="10">
        <v>0</v>
      </c>
    </row>
    <row r="551" spans="1:8" ht="45">
      <c r="A551" s="59" t="s">
        <v>395</v>
      </c>
      <c r="B551" s="23" t="s">
        <v>438</v>
      </c>
      <c r="C551" s="22"/>
      <c r="D551" s="22"/>
      <c r="E551" s="22"/>
      <c r="F551" s="10">
        <f>F552</f>
        <v>867270</v>
      </c>
      <c r="G551" s="10">
        <f>G552</f>
        <v>4060000</v>
      </c>
      <c r="H551" s="10">
        <f>H552</f>
        <v>4060000</v>
      </c>
    </row>
    <row r="552" spans="1:8" ht="12.75">
      <c r="A552" s="4" t="s">
        <v>243</v>
      </c>
      <c r="B552" s="23" t="s">
        <v>438</v>
      </c>
      <c r="C552" s="22" t="s">
        <v>306</v>
      </c>
      <c r="D552" s="22" t="s">
        <v>294</v>
      </c>
      <c r="E552" s="22" t="s">
        <v>285</v>
      </c>
      <c r="F552" s="9">
        <v>867270</v>
      </c>
      <c r="G552" s="9">
        <v>4060000</v>
      </c>
      <c r="H552" s="9">
        <v>4060000</v>
      </c>
    </row>
    <row r="553" spans="1:8" ht="12.75">
      <c r="A553" s="39" t="s">
        <v>166</v>
      </c>
      <c r="B553" s="21" t="s">
        <v>202</v>
      </c>
      <c r="C553" s="22"/>
      <c r="D553" s="22"/>
      <c r="E553" s="22"/>
      <c r="F553" s="20">
        <f>F554+F559+F561+F563+F565+F567+F569+F571+F573+F576+F579+F610+F613+F615+F618+F620+F623+F625+F627+F629+F633+F635+F637+F641+F646</f>
        <v>324154319.72</v>
      </c>
      <c r="G553" s="20">
        <f>G554+G559+G561+G563+G565+G567+G569+G571+G573+G576+G579+G610+G613+G615+G618+G620+G623+G625+G627+G629+G633+G635+G637+G641+G646</f>
        <v>257894059.72</v>
      </c>
      <c r="H553" s="20">
        <f>H554+H559+H561+H563+H565+H567+H569+H571+H573+H576+H579+H610+H613+H615+H618+H620+H623+H625+H627+H629+H633+H635+H637+H641+H646</f>
        <v>256347259.72</v>
      </c>
    </row>
    <row r="554" spans="1:8" ht="12.75">
      <c r="A554" s="8" t="s">
        <v>311</v>
      </c>
      <c r="B554" s="22" t="s">
        <v>2</v>
      </c>
      <c r="C554" s="22"/>
      <c r="D554" s="22"/>
      <c r="E554" s="22"/>
      <c r="F554" s="10">
        <f>F555+F556+F558+F557</f>
        <v>2328900</v>
      </c>
      <c r="G554" s="10">
        <f>G555+G556+G558+G557</f>
        <v>2328900</v>
      </c>
      <c r="H554" s="10">
        <f>H555+H556+H558+H557</f>
        <v>2328900</v>
      </c>
    </row>
    <row r="555" spans="1:8" ht="12.75">
      <c r="A555" s="56" t="s">
        <v>231</v>
      </c>
      <c r="B555" s="23" t="s">
        <v>2</v>
      </c>
      <c r="C555" s="22" t="s">
        <v>303</v>
      </c>
      <c r="D555" s="22" t="s">
        <v>285</v>
      </c>
      <c r="E555" s="22" t="s">
        <v>289</v>
      </c>
      <c r="F555" s="9">
        <v>1018139.59</v>
      </c>
      <c r="G555" s="9">
        <v>1018139.59</v>
      </c>
      <c r="H555" s="9">
        <v>1018139.59</v>
      </c>
    </row>
    <row r="556" spans="1:8" ht="33.75">
      <c r="A556" s="56" t="s">
        <v>232</v>
      </c>
      <c r="B556" s="23" t="s">
        <v>2</v>
      </c>
      <c r="C556" s="22" t="s">
        <v>230</v>
      </c>
      <c r="D556" s="22" t="s">
        <v>285</v>
      </c>
      <c r="E556" s="22" t="s">
        <v>289</v>
      </c>
      <c r="F556" s="9">
        <v>233263.63</v>
      </c>
      <c r="G556" s="9">
        <v>233263.63</v>
      </c>
      <c r="H556" s="9">
        <v>233263.63</v>
      </c>
    </row>
    <row r="557" spans="1:8" ht="22.5">
      <c r="A557" s="4" t="s">
        <v>326</v>
      </c>
      <c r="B557" s="23" t="s">
        <v>2</v>
      </c>
      <c r="C557" s="22" t="s">
        <v>325</v>
      </c>
      <c r="D557" s="22" t="s">
        <v>285</v>
      </c>
      <c r="E557" s="22" t="s">
        <v>289</v>
      </c>
      <c r="F557" s="9">
        <v>4500</v>
      </c>
      <c r="G557" s="9">
        <v>4500</v>
      </c>
      <c r="H557" s="9">
        <v>4500</v>
      </c>
    </row>
    <row r="558" spans="1:8" ht="12.75">
      <c r="A558" s="8" t="s">
        <v>243</v>
      </c>
      <c r="B558" s="23" t="s">
        <v>2</v>
      </c>
      <c r="C558" s="22" t="s">
        <v>306</v>
      </c>
      <c r="D558" s="22" t="s">
        <v>285</v>
      </c>
      <c r="E558" s="22" t="s">
        <v>289</v>
      </c>
      <c r="F558" s="9">
        <v>1072996.78</v>
      </c>
      <c r="G558" s="9">
        <v>1072996.78</v>
      </c>
      <c r="H558" s="9">
        <v>1072996.78</v>
      </c>
    </row>
    <row r="559" spans="1:8" ht="12.75">
      <c r="A559" s="4" t="s">
        <v>298</v>
      </c>
      <c r="B559" s="23" t="s">
        <v>33</v>
      </c>
      <c r="C559" s="22"/>
      <c r="D559" s="22"/>
      <c r="E559" s="22"/>
      <c r="F559" s="20">
        <f>F560</f>
        <v>500000</v>
      </c>
      <c r="G559" s="20">
        <f>G560</f>
        <v>0</v>
      </c>
      <c r="H559" s="20">
        <f>H560</f>
        <v>0</v>
      </c>
    </row>
    <row r="560" spans="1:8" ht="12.75">
      <c r="A560" s="4" t="s">
        <v>243</v>
      </c>
      <c r="B560" s="23" t="s">
        <v>33</v>
      </c>
      <c r="C560" s="22" t="s">
        <v>306</v>
      </c>
      <c r="D560" s="22" t="s">
        <v>289</v>
      </c>
      <c r="E560" s="22" t="s">
        <v>292</v>
      </c>
      <c r="F560" s="9">
        <v>500000</v>
      </c>
      <c r="G560" s="9">
        <v>0</v>
      </c>
      <c r="H560" s="9">
        <v>0</v>
      </c>
    </row>
    <row r="561" spans="1:8" s="1" customFormat="1" ht="12.75">
      <c r="A561" s="33" t="s">
        <v>516</v>
      </c>
      <c r="B561" s="23" t="s">
        <v>7</v>
      </c>
      <c r="C561" s="22"/>
      <c r="D561" s="22"/>
      <c r="E561" s="22"/>
      <c r="F561" s="9">
        <f>F562</f>
        <v>500000</v>
      </c>
      <c r="G561" s="9">
        <f>G562</f>
        <v>0</v>
      </c>
      <c r="H561" s="9">
        <f>H562</f>
        <v>0</v>
      </c>
    </row>
    <row r="562" spans="1:8" ht="12.75">
      <c r="A562" s="4" t="s">
        <v>218</v>
      </c>
      <c r="B562" s="23" t="s">
        <v>7</v>
      </c>
      <c r="C562" s="22" t="s">
        <v>217</v>
      </c>
      <c r="D562" s="22" t="s">
        <v>285</v>
      </c>
      <c r="E562" s="22" t="s">
        <v>297</v>
      </c>
      <c r="F562" s="10">
        <v>500000</v>
      </c>
      <c r="G562" s="10">
        <v>0</v>
      </c>
      <c r="H562" s="10">
        <v>0</v>
      </c>
    </row>
    <row r="563" spans="1:8" ht="22.5">
      <c r="A563" s="4" t="s">
        <v>427</v>
      </c>
      <c r="B563" s="23" t="s">
        <v>599</v>
      </c>
      <c r="C563" s="22"/>
      <c r="D563" s="22"/>
      <c r="E563" s="22"/>
      <c r="F563" s="10">
        <f>F564</f>
        <v>64819900</v>
      </c>
      <c r="G563" s="10">
        <f>G564</f>
        <v>51856000</v>
      </c>
      <c r="H563" s="10">
        <f>H564</f>
        <v>51856000</v>
      </c>
    </row>
    <row r="564" spans="1:8" ht="12.75">
      <c r="A564" s="4" t="s">
        <v>126</v>
      </c>
      <c r="B564" s="23" t="s">
        <v>599</v>
      </c>
      <c r="C564" s="22" t="s">
        <v>322</v>
      </c>
      <c r="D564" s="22" t="s">
        <v>127</v>
      </c>
      <c r="E564" s="22" t="s">
        <v>285</v>
      </c>
      <c r="F564" s="9">
        <v>64819900</v>
      </c>
      <c r="G564" s="9">
        <v>51856000</v>
      </c>
      <c r="H564" s="9">
        <v>51856000</v>
      </c>
    </row>
    <row r="565" spans="1:8" ht="45">
      <c r="A565" s="59" t="s">
        <v>519</v>
      </c>
      <c r="B565" s="23" t="s">
        <v>20</v>
      </c>
      <c r="C565" s="22"/>
      <c r="D565" s="22"/>
      <c r="E565" s="22"/>
      <c r="F565" s="10">
        <f>F566</f>
        <v>17000000</v>
      </c>
      <c r="G565" s="10">
        <f>G566</f>
        <v>0</v>
      </c>
      <c r="H565" s="10">
        <f>H566</f>
        <v>0</v>
      </c>
    </row>
    <row r="566" spans="1:8" ht="12.75">
      <c r="A566" s="4" t="s">
        <v>160</v>
      </c>
      <c r="B566" s="23" t="s">
        <v>20</v>
      </c>
      <c r="C566" s="22" t="s">
        <v>153</v>
      </c>
      <c r="D566" s="22" t="s">
        <v>290</v>
      </c>
      <c r="E566" s="22" t="s">
        <v>286</v>
      </c>
      <c r="F566" s="10">
        <v>17000000</v>
      </c>
      <c r="G566" s="10">
        <v>0</v>
      </c>
      <c r="H566" s="10">
        <v>0</v>
      </c>
    </row>
    <row r="567" spans="1:8" ht="22.5">
      <c r="A567" s="4" t="s">
        <v>157</v>
      </c>
      <c r="B567" s="23" t="s">
        <v>21</v>
      </c>
      <c r="C567" s="22"/>
      <c r="D567" s="23"/>
      <c r="E567" s="23"/>
      <c r="F567" s="10">
        <f>F568</f>
        <v>9000000</v>
      </c>
      <c r="G567" s="10">
        <f>G568</f>
        <v>0</v>
      </c>
      <c r="H567" s="10">
        <f>H568</f>
        <v>0</v>
      </c>
    </row>
    <row r="568" spans="1:8" ht="12.75">
      <c r="A568" s="4" t="s">
        <v>160</v>
      </c>
      <c r="B568" s="23" t="s">
        <v>21</v>
      </c>
      <c r="C568" s="22" t="s">
        <v>153</v>
      </c>
      <c r="D568" s="23" t="s">
        <v>290</v>
      </c>
      <c r="E568" s="23" t="s">
        <v>288</v>
      </c>
      <c r="F568" s="10">
        <v>9000000</v>
      </c>
      <c r="G568" s="10">
        <v>0</v>
      </c>
      <c r="H568" s="10">
        <v>0</v>
      </c>
    </row>
    <row r="569" spans="1:8" ht="22.5">
      <c r="A569" s="4" t="s">
        <v>158</v>
      </c>
      <c r="B569" s="23" t="s">
        <v>22</v>
      </c>
      <c r="C569" s="22"/>
      <c r="D569" s="23"/>
      <c r="E569" s="23"/>
      <c r="F569" s="10">
        <f>F570</f>
        <v>1000000</v>
      </c>
      <c r="G569" s="10">
        <f>G570</f>
        <v>0</v>
      </c>
      <c r="H569" s="10">
        <f>H570</f>
        <v>0</v>
      </c>
    </row>
    <row r="570" spans="1:8" ht="12.75">
      <c r="A570" s="4" t="s">
        <v>160</v>
      </c>
      <c r="B570" s="23" t="s">
        <v>22</v>
      </c>
      <c r="C570" s="22" t="s">
        <v>153</v>
      </c>
      <c r="D570" s="23" t="s">
        <v>290</v>
      </c>
      <c r="E570" s="23" t="s">
        <v>288</v>
      </c>
      <c r="F570" s="10">
        <v>1000000</v>
      </c>
      <c r="G570" s="10">
        <v>0</v>
      </c>
      <c r="H570" s="10">
        <v>0</v>
      </c>
    </row>
    <row r="571" spans="1:8" ht="22.5">
      <c r="A571" s="33" t="s">
        <v>154</v>
      </c>
      <c r="B571" s="23" t="s">
        <v>10</v>
      </c>
      <c r="C571" s="22"/>
      <c r="D571" s="22"/>
      <c r="E571" s="22"/>
      <c r="F571" s="10">
        <f>F572</f>
        <v>30000</v>
      </c>
      <c r="G571" s="10">
        <f>G572</f>
        <v>30000</v>
      </c>
      <c r="H571" s="10">
        <f>H572</f>
        <v>30000</v>
      </c>
    </row>
    <row r="572" spans="1:8" ht="12.75">
      <c r="A572" s="4" t="s">
        <v>160</v>
      </c>
      <c r="B572" s="23" t="s">
        <v>10</v>
      </c>
      <c r="C572" s="22" t="s">
        <v>153</v>
      </c>
      <c r="D572" s="22" t="s">
        <v>285</v>
      </c>
      <c r="E572" s="22" t="s">
        <v>300</v>
      </c>
      <c r="F572" s="10">
        <v>30000</v>
      </c>
      <c r="G572" s="10">
        <v>30000</v>
      </c>
      <c r="H572" s="10">
        <v>30000</v>
      </c>
    </row>
    <row r="573" spans="1:8" ht="22.5">
      <c r="A573" s="28" t="s">
        <v>399</v>
      </c>
      <c r="B573" s="23" t="s">
        <v>3</v>
      </c>
      <c r="C573" s="23"/>
      <c r="D573" s="22"/>
      <c r="E573" s="22"/>
      <c r="F573" s="10">
        <f>F574+F575</f>
        <v>129900</v>
      </c>
      <c r="G573" s="10">
        <f>G574+G575</f>
        <v>129900</v>
      </c>
      <c r="H573" s="10">
        <f>H574+H575</f>
        <v>129900</v>
      </c>
    </row>
    <row r="574" spans="1:8" ht="22.5">
      <c r="A574" s="4" t="s">
        <v>326</v>
      </c>
      <c r="B574" s="23" t="s">
        <v>3</v>
      </c>
      <c r="C574" s="23" t="s">
        <v>325</v>
      </c>
      <c r="D574" s="22" t="s">
        <v>285</v>
      </c>
      <c r="E574" s="22" t="s">
        <v>289</v>
      </c>
      <c r="F574" s="20">
        <v>40000</v>
      </c>
      <c r="G574" s="20">
        <v>40000</v>
      </c>
      <c r="H574" s="20">
        <v>40000</v>
      </c>
    </row>
    <row r="575" spans="1:8" ht="12.75">
      <c r="A575" s="8" t="s">
        <v>243</v>
      </c>
      <c r="B575" s="23" t="s">
        <v>3</v>
      </c>
      <c r="C575" s="23" t="s">
        <v>306</v>
      </c>
      <c r="D575" s="22" t="s">
        <v>285</v>
      </c>
      <c r="E575" s="22" t="s">
        <v>289</v>
      </c>
      <c r="F575" s="9">
        <v>89900</v>
      </c>
      <c r="G575" s="9">
        <v>89900</v>
      </c>
      <c r="H575" s="9">
        <v>89900</v>
      </c>
    </row>
    <row r="576" spans="1:8" ht="12.75">
      <c r="A576" s="4" t="s">
        <v>287</v>
      </c>
      <c r="B576" s="23" t="s">
        <v>1</v>
      </c>
      <c r="C576" s="23"/>
      <c r="D576" s="22"/>
      <c r="E576" s="22"/>
      <c r="F576" s="10">
        <f>F577+F578</f>
        <v>3651738.0199999996</v>
      </c>
      <c r="G576" s="10">
        <f>G577+G578</f>
        <v>3651738.0199999996</v>
      </c>
      <c r="H576" s="10">
        <f>H577+H578</f>
        <v>3651738.0199999996</v>
      </c>
    </row>
    <row r="577" spans="1:8" ht="12.75">
      <c r="A577" s="56" t="s">
        <v>231</v>
      </c>
      <c r="B577" s="23" t="s">
        <v>1</v>
      </c>
      <c r="C577" s="22" t="s">
        <v>303</v>
      </c>
      <c r="D577" s="22" t="s">
        <v>285</v>
      </c>
      <c r="E577" s="22" t="s">
        <v>286</v>
      </c>
      <c r="F577" s="10">
        <v>2804714.3</v>
      </c>
      <c r="G577" s="10">
        <v>2804714.3</v>
      </c>
      <c r="H577" s="10">
        <v>2804714.3</v>
      </c>
    </row>
    <row r="578" spans="1:8" ht="33.75">
      <c r="A578" s="56" t="s">
        <v>232</v>
      </c>
      <c r="B578" s="23" t="s">
        <v>1</v>
      </c>
      <c r="C578" s="22" t="s">
        <v>230</v>
      </c>
      <c r="D578" s="22" t="s">
        <v>285</v>
      </c>
      <c r="E578" s="22" t="s">
        <v>286</v>
      </c>
      <c r="F578" s="10">
        <v>847023.72</v>
      </c>
      <c r="G578" s="10">
        <v>847023.72</v>
      </c>
      <c r="H578" s="10">
        <v>847023.72</v>
      </c>
    </row>
    <row r="579" spans="1:8" ht="12.75">
      <c r="A579" s="6" t="s">
        <v>247</v>
      </c>
      <c r="B579" s="23" t="s">
        <v>4</v>
      </c>
      <c r="C579" s="23"/>
      <c r="D579" s="22"/>
      <c r="E579" s="22"/>
      <c r="F579" s="9">
        <f>F580+F581+F582+F583+F584+F585+F586+F587+F588+F589+F590+F591+F592+F593+F594+F596+F597+F598+F599+F600+F601+F602+F603+F604+F605+F606+F607+F608+F609+F595</f>
        <v>165182426.53</v>
      </c>
      <c r="G579" s="9">
        <f>G580+G581+G582+G583+G584+G585+G586+G587+G588+G589+G590+G591+G592+G593+G594+G596+G597+G598+G599+G600+G601+G602+G603+G604+G605+G606+G607+G608+G609+G595</f>
        <v>145634966.53</v>
      </c>
      <c r="H579" s="9">
        <f>H580+H581+H582+H583+H584+H585+H586+H587+H588+H589+H590+H591+H592+H593+H594+H596+H597+H598+H599+H600+H601+H602+H603+H604+H605+H606+H607+H608+H609+H595</f>
        <v>145634966.53</v>
      </c>
    </row>
    <row r="580" spans="1:8" ht="12.75">
      <c r="A580" s="25" t="s">
        <v>231</v>
      </c>
      <c r="B580" s="23" t="s">
        <v>4</v>
      </c>
      <c r="C580" s="23" t="s">
        <v>303</v>
      </c>
      <c r="D580" s="23" t="s">
        <v>285</v>
      </c>
      <c r="E580" s="23" t="s">
        <v>288</v>
      </c>
      <c r="F580" s="10">
        <f>388912.62+919596.64+1926584.19</f>
        <v>3235093.45</v>
      </c>
      <c r="G580" s="10">
        <f>388912.62+919596.64+1926584.19</f>
        <v>3235093.45</v>
      </c>
      <c r="H580" s="10">
        <f>388912.62+919596.64+1926584.19</f>
        <v>3235093.45</v>
      </c>
    </row>
    <row r="581" spans="1:8" ht="22.5">
      <c r="A581" s="3" t="s">
        <v>304</v>
      </c>
      <c r="B581" s="23" t="s">
        <v>4</v>
      </c>
      <c r="C581" s="23" t="s">
        <v>305</v>
      </c>
      <c r="D581" s="23" t="s">
        <v>285</v>
      </c>
      <c r="E581" s="23" t="s">
        <v>288</v>
      </c>
      <c r="F581" s="10">
        <v>7500</v>
      </c>
      <c r="G581" s="10">
        <v>7500</v>
      </c>
      <c r="H581" s="10">
        <v>7500</v>
      </c>
    </row>
    <row r="582" spans="1:8" ht="33.75">
      <c r="A582" s="3" t="s">
        <v>236</v>
      </c>
      <c r="B582" s="23" t="s">
        <v>4</v>
      </c>
      <c r="C582" s="23" t="s">
        <v>237</v>
      </c>
      <c r="D582" s="23" t="s">
        <v>285</v>
      </c>
      <c r="E582" s="23" t="s">
        <v>288</v>
      </c>
      <c r="F582" s="10">
        <v>42000</v>
      </c>
      <c r="G582" s="10">
        <v>42000</v>
      </c>
      <c r="H582" s="10">
        <f>42000</f>
        <v>42000</v>
      </c>
    </row>
    <row r="583" spans="1:8" ht="33.75">
      <c r="A583" s="25" t="s">
        <v>232</v>
      </c>
      <c r="B583" s="23" t="s">
        <v>4</v>
      </c>
      <c r="C583" s="23" t="s">
        <v>230</v>
      </c>
      <c r="D583" s="23" t="s">
        <v>285</v>
      </c>
      <c r="E583" s="23" t="s">
        <v>288</v>
      </c>
      <c r="F583" s="10">
        <f>117451.61+277718.19+581828.43</f>
        <v>976998.23</v>
      </c>
      <c r="G583" s="10">
        <f>117451.61+277718.19+581828.43</f>
        <v>976998.23</v>
      </c>
      <c r="H583" s="10">
        <f>117451.61+277718.19+581828.43</f>
        <v>976998.23</v>
      </c>
    </row>
    <row r="584" spans="1:8" ht="22.5">
      <c r="A584" s="4" t="s">
        <v>326</v>
      </c>
      <c r="B584" s="23" t="s">
        <v>4</v>
      </c>
      <c r="C584" s="23" t="s">
        <v>325</v>
      </c>
      <c r="D584" s="23" t="s">
        <v>285</v>
      </c>
      <c r="E584" s="23" t="s">
        <v>288</v>
      </c>
      <c r="F584" s="10">
        <f>106000+1000+35000+100000+80000</f>
        <v>322000</v>
      </c>
      <c r="G584" s="10">
        <f>106000+1000+35000+100000+80000</f>
        <v>322000</v>
      </c>
      <c r="H584" s="10">
        <f>106000+1000+35000+100000+80000</f>
        <v>322000</v>
      </c>
    </row>
    <row r="585" spans="1:8" ht="12.75">
      <c r="A585" s="4" t="s">
        <v>243</v>
      </c>
      <c r="B585" s="23" t="s">
        <v>4</v>
      </c>
      <c r="C585" s="23" t="s">
        <v>306</v>
      </c>
      <c r="D585" s="23" t="s">
        <v>285</v>
      </c>
      <c r="E585" s="23" t="s">
        <v>288</v>
      </c>
      <c r="F585" s="10">
        <f>4000+250000+280000+7000+300000+120000+60000</f>
        <v>1021000</v>
      </c>
      <c r="G585" s="10">
        <f>4000+250000+280000+7000+300000+120000+60000</f>
        <v>1021000</v>
      </c>
      <c r="H585" s="10">
        <f>4000+250000+280000+7000+300000+120000+60000</f>
        <v>1021000</v>
      </c>
    </row>
    <row r="586" spans="1:8" ht="12.75">
      <c r="A586" s="4" t="s">
        <v>272</v>
      </c>
      <c r="B586" s="23" t="s">
        <v>4</v>
      </c>
      <c r="C586" s="23" t="s">
        <v>309</v>
      </c>
      <c r="D586" s="23" t="s">
        <v>285</v>
      </c>
      <c r="E586" s="23" t="s">
        <v>288</v>
      </c>
      <c r="F586" s="10">
        <v>42000</v>
      </c>
      <c r="G586" s="10">
        <v>42000</v>
      </c>
      <c r="H586" s="10">
        <v>42000</v>
      </c>
    </row>
    <row r="587" spans="1:8" ht="12.75">
      <c r="A587" s="56" t="s">
        <v>231</v>
      </c>
      <c r="B587" s="23" t="s">
        <v>4</v>
      </c>
      <c r="C587" s="22" t="s">
        <v>303</v>
      </c>
      <c r="D587" s="22" t="s">
        <v>285</v>
      </c>
      <c r="E587" s="22" t="s">
        <v>289</v>
      </c>
      <c r="F587" s="9">
        <f>7870030.46+45846426.93+11068762.31+574716.87+136369.42</f>
        <v>65496305.99</v>
      </c>
      <c r="G587" s="9">
        <f>7870030.46+45846426.93+11068762.31+574716.87+136369.42</f>
        <v>65496305.99</v>
      </c>
      <c r="H587" s="9">
        <f>7870030.46+45846426.93+11068762.31+574716.87+136369.42</f>
        <v>65496305.99</v>
      </c>
    </row>
    <row r="588" spans="1:8" ht="33.75">
      <c r="A588" s="56" t="s">
        <v>232</v>
      </c>
      <c r="B588" s="23" t="s">
        <v>4</v>
      </c>
      <c r="C588" s="22" t="s">
        <v>230</v>
      </c>
      <c r="D588" s="22" t="s">
        <v>285</v>
      </c>
      <c r="E588" s="22" t="s">
        <v>289</v>
      </c>
      <c r="F588" s="9">
        <f>2376749.2+13845620.93+3342766.22+173564.49+41183.56</f>
        <v>19779884.399999995</v>
      </c>
      <c r="G588" s="9">
        <f>2376749.2+13845620.93+3342766.22+173564.49+41183.56</f>
        <v>19779884.399999995</v>
      </c>
      <c r="H588" s="9">
        <f>2376749.2+13845620.93+3342766.22+173564.49+41183.56</f>
        <v>19779884.399999995</v>
      </c>
    </row>
    <row r="589" spans="1:8" ht="22.5">
      <c r="A589" s="4" t="s">
        <v>326</v>
      </c>
      <c r="B589" s="23" t="s">
        <v>4</v>
      </c>
      <c r="C589" s="22" t="s">
        <v>325</v>
      </c>
      <c r="D589" s="22" t="s">
        <v>285</v>
      </c>
      <c r="E589" s="22" t="s">
        <v>289</v>
      </c>
      <c r="F589" s="9">
        <v>2451000</v>
      </c>
      <c r="G589" s="9">
        <v>500000</v>
      </c>
      <c r="H589" s="9">
        <v>500000</v>
      </c>
    </row>
    <row r="590" spans="1:8" ht="12.75">
      <c r="A590" s="4" t="s">
        <v>243</v>
      </c>
      <c r="B590" s="23" t="s">
        <v>4</v>
      </c>
      <c r="C590" s="23" t="s">
        <v>306</v>
      </c>
      <c r="D590" s="22" t="s">
        <v>285</v>
      </c>
      <c r="E590" s="22" t="s">
        <v>289</v>
      </c>
      <c r="F590" s="9">
        <v>15650000</v>
      </c>
      <c r="G590" s="9">
        <v>1000000</v>
      </c>
      <c r="H590" s="9">
        <v>1000000</v>
      </c>
    </row>
    <row r="591" spans="1:8" ht="12.75">
      <c r="A591" s="5" t="s">
        <v>341</v>
      </c>
      <c r="B591" s="23" t="s">
        <v>4</v>
      </c>
      <c r="C591" s="23" t="s">
        <v>340</v>
      </c>
      <c r="D591" s="22" t="s">
        <v>285</v>
      </c>
      <c r="E591" s="22" t="s">
        <v>289</v>
      </c>
      <c r="F591" s="9">
        <f>2450000+1500000-950000-500000</f>
        <v>2500000</v>
      </c>
      <c r="G591" s="9">
        <f>2500000+1600000-800000-500000</f>
        <v>2800000</v>
      </c>
      <c r="H591" s="9">
        <f>2500000+1600000-800000-500000</f>
        <v>2800000</v>
      </c>
    </row>
    <row r="592" spans="1:8" ht="12.75">
      <c r="A592" s="4" t="s">
        <v>310</v>
      </c>
      <c r="B592" s="23" t="s">
        <v>4</v>
      </c>
      <c r="C592" s="23" t="s">
        <v>307</v>
      </c>
      <c r="D592" s="22" t="s">
        <v>285</v>
      </c>
      <c r="E592" s="22" t="s">
        <v>289</v>
      </c>
      <c r="F592" s="9">
        <v>800000</v>
      </c>
      <c r="G592" s="9">
        <v>800000</v>
      </c>
      <c r="H592" s="9">
        <v>800000</v>
      </c>
    </row>
    <row r="593" spans="1:8" ht="12.75">
      <c r="A593" s="4" t="s">
        <v>363</v>
      </c>
      <c r="B593" s="23" t="s">
        <v>4</v>
      </c>
      <c r="C593" s="23" t="s">
        <v>309</v>
      </c>
      <c r="D593" s="22" t="s">
        <v>285</v>
      </c>
      <c r="E593" s="22" t="s">
        <v>289</v>
      </c>
      <c r="F593" s="9">
        <v>120000</v>
      </c>
      <c r="G593" s="9">
        <v>120000</v>
      </c>
      <c r="H593" s="9">
        <v>120000</v>
      </c>
    </row>
    <row r="594" spans="1:8" ht="12.75">
      <c r="A594" s="25" t="s">
        <v>231</v>
      </c>
      <c r="B594" s="23" t="s">
        <v>4</v>
      </c>
      <c r="C594" s="23" t="s">
        <v>303</v>
      </c>
      <c r="D594" s="23" t="s">
        <v>285</v>
      </c>
      <c r="E594" s="23" t="s">
        <v>291</v>
      </c>
      <c r="F594" s="10">
        <f>18991407+2837178</f>
        <v>21828585</v>
      </c>
      <c r="G594" s="10">
        <f>18991407+2837178</f>
        <v>21828585</v>
      </c>
      <c r="H594" s="10">
        <f>18991407+2837178</f>
        <v>21828585</v>
      </c>
    </row>
    <row r="595" spans="1:8" ht="22.5">
      <c r="A595" s="8" t="s">
        <v>304</v>
      </c>
      <c r="B595" s="23" t="s">
        <v>4</v>
      </c>
      <c r="C595" s="23" t="s">
        <v>305</v>
      </c>
      <c r="D595" s="23" t="s">
        <v>285</v>
      </c>
      <c r="E595" s="23" t="s">
        <v>291</v>
      </c>
      <c r="F595" s="10">
        <v>20500</v>
      </c>
      <c r="G595" s="10">
        <v>20500</v>
      </c>
      <c r="H595" s="10">
        <v>20500</v>
      </c>
    </row>
    <row r="596" spans="1:8" ht="33.75">
      <c r="A596" s="25" t="s">
        <v>232</v>
      </c>
      <c r="B596" s="23" t="s">
        <v>4</v>
      </c>
      <c r="C596" s="23" t="s">
        <v>230</v>
      </c>
      <c r="D596" s="23" t="s">
        <v>285</v>
      </c>
      <c r="E596" s="23" t="s">
        <v>291</v>
      </c>
      <c r="F596" s="10">
        <f>5735405+856827</f>
        <v>6592232</v>
      </c>
      <c r="G596" s="10">
        <f>5735405+856827</f>
        <v>6592232</v>
      </c>
      <c r="H596" s="10">
        <f>5735405+856827</f>
        <v>6592232</v>
      </c>
    </row>
    <row r="597" spans="1:8" ht="22.5">
      <c r="A597" s="4" t="s">
        <v>326</v>
      </c>
      <c r="B597" s="23" t="s">
        <v>4</v>
      </c>
      <c r="C597" s="23" t="s">
        <v>325</v>
      </c>
      <c r="D597" s="23" t="s">
        <v>285</v>
      </c>
      <c r="E597" s="23" t="s">
        <v>291</v>
      </c>
      <c r="F597" s="10">
        <f>2500000+67000</f>
        <v>2567000</v>
      </c>
      <c r="G597" s="10">
        <f>21000+6000+40000</f>
        <v>67000</v>
      </c>
      <c r="H597" s="10">
        <f>21000+6000+40000</f>
        <v>67000</v>
      </c>
    </row>
    <row r="598" spans="1:8" ht="12.75">
      <c r="A598" s="4" t="s">
        <v>243</v>
      </c>
      <c r="B598" s="23" t="s">
        <v>4</v>
      </c>
      <c r="C598" s="23" t="s">
        <v>306</v>
      </c>
      <c r="D598" s="23" t="s">
        <v>285</v>
      </c>
      <c r="E598" s="23" t="s">
        <v>291</v>
      </c>
      <c r="F598" s="10">
        <f>146460+155500</f>
        <v>301960</v>
      </c>
      <c r="G598" s="10">
        <v>155500</v>
      </c>
      <c r="H598" s="10">
        <v>155500</v>
      </c>
    </row>
    <row r="599" spans="1:8" ht="12.75">
      <c r="A599" s="4" t="s">
        <v>363</v>
      </c>
      <c r="B599" s="23" t="s">
        <v>4</v>
      </c>
      <c r="C599" s="23" t="s">
        <v>309</v>
      </c>
      <c r="D599" s="23" t="s">
        <v>285</v>
      </c>
      <c r="E599" s="23" t="s">
        <v>291</v>
      </c>
      <c r="F599" s="10">
        <f>2600+1000</f>
        <v>3600</v>
      </c>
      <c r="G599" s="10">
        <f>2600+1000</f>
        <v>3600</v>
      </c>
      <c r="H599" s="10">
        <f>2600+1000</f>
        <v>3600</v>
      </c>
    </row>
    <row r="600" spans="1:8" ht="12.75">
      <c r="A600" s="4" t="s">
        <v>243</v>
      </c>
      <c r="B600" s="23" t="s">
        <v>4</v>
      </c>
      <c r="C600" s="23" t="s">
        <v>306</v>
      </c>
      <c r="D600" s="22" t="s">
        <v>285</v>
      </c>
      <c r="E600" s="22" t="s">
        <v>300</v>
      </c>
      <c r="F600" s="10">
        <v>1000000</v>
      </c>
      <c r="G600" s="10">
        <v>500000</v>
      </c>
      <c r="H600" s="10">
        <v>500000</v>
      </c>
    </row>
    <row r="601" spans="1:8" ht="22.5">
      <c r="A601" s="4" t="s">
        <v>454</v>
      </c>
      <c r="B601" s="23" t="s">
        <v>4</v>
      </c>
      <c r="C601" s="23" t="s">
        <v>453</v>
      </c>
      <c r="D601" s="22" t="s">
        <v>285</v>
      </c>
      <c r="E601" s="22" t="s">
        <v>300</v>
      </c>
      <c r="F601" s="10">
        <f>100000+650000</f>
        <v>750000</v>
      </c>
      <c r="G601" s="10">
        <f>100000+650000</f>
        <v>750000</v>
      </c>
      <c r="H601" s="10">
        <f>100000+650000</f>
        <v>750000</v>
      </c>
    </row>
    <row r="602" spans="1:8" ht="12.75">
      <c r="A602" s="4" t="s">
        <v>363</v>
      </c>
      <c r="B602" s="23" t="s">
        <v>4</v>
      </c>
      <c r="C602" s="23" t="s">
        <v>309</v>
      </c>
      <c r="D602" s="22" t="s">
        <v>285</v>
      </c>
      <c r="E602" s="22" t="s">
        <v>300</v>
      </c>
      <c r="F602" s="10">
        <v>100000</v>
      </c>
      <c r="G602" s="10">
        <v>100000</v>
      </c>
      <c r="H602" s="10">
        <v>100000</v>
      </c>
    </row>
    <row r="603" spans="1:8" ht="12.75">
      <c r="A603" s="25" t="s">
        <v>231</v>
      </c>
      <c r="B603" s="23" t="s">
        <v>4</v>
      </c>
      <c r="C603" s="23" t="s">
        <v>303</v>
      </c>
      <c r="D603" s="23" t="s">
        <v>289</v>
      </c>
      <c r="E603" s="23" t="s">
        <v>292</v>
      </c>
      <c r="F603" s="10">
        <f>4529816.54+8763594.84+665703.42</f>
        <v>13959114.799999999</v>
      </c>
      <c r="G603" s="10">
        <f>4529816.54+8763594.84+665703.42</f>
        <v>13959114.799999999</v>
      </c>
      <c r="H603" s="10">
        <f>4529816.54+8763594.84+665703.42</f>
        <v>13959114.799999999</v>
      </c>
    </row>
    <row r="604" spans="1:8" ht="33.75">
      <c r="A604" s="25" t="s">
        <v>232</v>
      </c>
      <c r="B604" s="23" t="s">
        <v>4</v>
      </c>
      <c r="C604" s="23" t="s">
        <v>230</v>
      </c>
      <c r="D604" s="23" t="s">
        <v>289</v>
      </c>
      <c r="E604" s="23" t="s">
        <v>292</v>
      </c>
      <c r="F604" s="10">
        <f>1368004.59+2646605.64+201042.43</f>
        <v>4215652.66</v>
      </c>
      <c r="G604" s="10">
        <f>1368004.59+2646605.64+201042.43</f>
        <v>4215652.66</v>
      </c>
      <c r="H604" s="10">
        <f>1368004.59+2646605.64+201042.43</f>
        <v>4215652.66</v>
      </c>
    </row>
    <row r="605" spans="1:8" ht="22.5">
      <c r="A605" s="4" t="s">
        <v>326</v>
      </c>
      <c r="B605" s="23" t="s">
        <v>4</v>
      </c>
      <c r="C605" s="23" t="s">
        <v>325</v>
      </c>
      <c r="D605" s="23" t="s">
        <v>289</v>
      </c>
      <c r="E605" s="23" t="s">
        <v>292</v>
      </c>
      <c r="F605" s="10">
        <f>300000+250000</f>
        <v>550000</v>
      </c>
      <c r="G605" s="10">
        <f>300000+150000</f>
        <v>450000</v>
      </c>
      <c r="H605" s="10">
        <f>300000+150000</f>
        <v>450000</v>
      </c>
    </row>
    <row r="606" spans="1:8" ht="12.75">
      <c r="A606" s="4" t="s">
        <v>243</v>
      </c>
      <c r="B606" s="23" t="s">
        <v>4</v>
      </c>
      <c r="C606" s="23" t="s">
        <v>306</v>
      </c>
      <c r="D606" s="23" t="s">
        <v>289</v>
      </c>
      <c r="E606" s="23" t="s">
        <v>292</v>
      </c>
      <c r="F606" s="10">
        <v>800000</v>
      </c>
      <c r="G606" s="10">
        <v>800000</v>
      </c>
      <c r="H606" s="10">
        <v>800000</v>
      </c>
    </row>
    <row r="607" spans="1:8" ht="12.75">
      <c r="A607" s="5" t="s">
        <v>341</v>
      </c>
      <c r="B607" s="23" t="s">
        <v>4</v>
      </c>
      <c r="C607" s="23" t="s">
        <v>340</v>
      </c>
      <c r="D607" s="23" t="s">
        <v>289</v>
      </c>
      <c r="E607" s="23" t="s">
        <v>292</v>
      </c>
      <c r="F607" s="10">
        <v>20000</v>
      </c>
      <c r="G607" s="10">
        <v>20000</v>
      </c>
      <c r="H607" s="10">
        <v>20000</v>
      </c>
    </row>
    <row r="608" spans="1:8" ht="12.75">
      <c r="A608" s="4" t="s">
        <v>310</v>
      </c>
      <c r="B608" s="23" t="s">
        <v>4</v>
      </c>
      <c r="C608" s="23" t="s">
        <v>307</v>
      </c>
      <c r="D608" s="23" t="s">
        <v>289</v>
      </c>
      <c r="E608" s="23" t="s">
        <v>292</v>
      </c>
      <c r="F608" s="10">
        <v>15000</v>
      </c>
      <c r="G608" s="10">
        <v>15000</v>
      </c>
      <c r="H608" s="10">
        <v>15000</v>
      </c>
    </row>
    <row r="609" spans="1:8" ht="12.75">
      <c r="A609" s="4" t="s">
        <v>363</v>
      </c>
      <c r="B609" s="23" t="s">
        <v>4</v>
      </c>
      <c r="C609" s="23" t="s">
        <v>309</v>
      </c>
      <c r="D609" s="23" t="s">
        <v>289</v>
      </c>
      <c r="E609" s="23" t="s">
        <v>292</v>
      </c>
      <c r="F609" s="10">
        <v>15000</v>
      </c>
      <c r="G609" s="10">
        <v>15000</v>
      </c>
      <c r="H609" s="10">
        <v>15000</v>
      </c>
    </row>
    <row r="610" spans="1:8" ht="12.75">
      <c r="A610" s="4" t="s">
        <v>299</v>
      </c>
      <c r="B610" s="23" t="s">
        <v>50</v>
      </c>
      <c r="C610" s="23"/>
      <c r="D610" s="23"/>
      <c r="E610" s="23"/>
      <c r="F610" s="10">
        <f>F611+F612</f>
        <v>2929623.17</v>
      </c>
      <c r="G610" s="10">
        <f>G611+G612</f>
        <v>2929623.17</v>
      </c>
      <c r="H610" s="10">
        <f>H611+H612</f>
        <v>2929623.17</v>
      </c>
    </row>
    <row r="611" spans="1:8" ht="12.75">
      <c r="A611" s="25" t="s">
        <v>231</v>
      </c>
      <c r="B611" s="23" t="s">
        <v>50</v>
      </c>
      <c r="C611" s="23" t="s">
        <v>303</v>
      </c>
      <c r="D611" s="23" t="s">
        <v>285</v>
      </c>
      <c r="E611" s="23" t="s">
        <v>288</v>
      </c>
      <c r="F611" s="10">
        <v>2250094.6</v>
      </c>
      <c r="G611" s="10">
        <v>2250094.6</v>
      </c>
      <c r="H611" s="10">
        <v>2250094.6</v>
      </c>
    </row>
    <row r="612" spans="1:8" ht="33.75">
      <c r="A612" s="25" t="s">
        <v>232</v>
      </c>
      <c r="B612" s="23" t="s">
        <v>50</v>
      </c>
      <c r="C612" s="23" t="s">
        <v>230</v>
      </c>
      <c r="D612" s="23" t="s">
        <v>285</v>
      </c>
      <c r="E612" s="23" t="s">
        <v>288</v>
      </c>
      <c r="F612" s="10">
        <v>679528.57</v>
      </c>
      <c r="G612" s="10">
        <v>679528.57</v>
      </c>
      <c r="H612" s="10">
        <v>679528.57</v>
      </c>
    </row>
    <row r="613" spans="1:8" ht="12.75">
      <c r="A613" s="3" t="s">
        <v>332</v>
      </c>
      <c r="B613" s="23" t="s">
        <v>51</v>
      </c>
      <c r="C613" s="23"/>
      <c r="D613" s="23"/>
      <c r="E613" s="23"/>
      <c r="F613" s="10">
        <f>F614</f>
        <v>4200000</v>
      </c>
      <c r="G613" s="10">
        <f>G614</f>
        <v>0</v>
      </c>
      <c r="H613" s="10">
        <f>H614</f>
        <v>0</v>
      </c>
    </row>
    <row r="614" spans="1:8" ht="12.75">
      <c r="A614" s="4" t="s">
        <v>243</v>
      </c>
      <c r="B614" s="23" t="s">
        <v>51</v>
      </c>
      <c r="C614" s="23" t="s">
        <v>306</v>
      </c>
      <c r="D614" s="23" t="s">
        <v>285</v>
      </c>
      <c r="E614" s="23" t="s">
        <v>300</v>
      </c>
      <c r="F614" s="10">
        <v>4200000</v>
      </c>
      <c r="G614" s="10">
        <v>0</v>
      </c>
      <c r="H614" s="10">
        <v>0</v>
      </c>
    </row>
    <row r="615" spans="1:8" ht="12.75">
      <c r="A615" s="4" t="s">
        <v>40</v>
      </c>
      <c r="B615" s="23" t="s">
        <v>39</v>
      </c>
      <c r="C615" s="23"/>
      <c r="D615" s="23"/>
      <c r="E615" s="23"/>
      <c r="F615" s="10">
        <f>F616+F617</f>
        <v>2566432</v>
      </c>
      <c r="G615" s="10">
        <f>G616+G617</f>
        <v>2566432</v>
      </c>
      <c r="H615" s="10">
        <f>H616+H617</f>
        <v>2566432</v>
      </c>
    </row>
    <row r="616" spans="1:8" ht="12.75">
      <c r="A616" s="25" t="s">
        <v>231</v>
      </c>
      <c r="B616" s="23" t="s">
        <v>39</v>
      </c>
      <c r="C616" s="23" t="s">
        <v>303</v>
      </c>
      <c r="D616" s="23" t="s">
        <v>285</v>
      </c>
      <c r="E616" s="23" t="s">
        <v>291</v>
      </c>
      <c r="F616" s="10">
        <v>1971146</v>
      </c>
      <c r="G616" s="10">
        <v>1971146</v>
      </c>
      <c r="H616" s="10">
        <v>1971146</v>
      </c>
    </row>
    <row r="617" spans="1:8" ht="33.75">
      <c r="A617" s="25" t="s">
        <v>232</v>
      </c>
      <c r="B617" s="23" t="s">
        <v>39</v>
      </c>
      <c r="C617" s="23" t="s">
        <v>230</v>
      </c>
      <c r="D617" s="23" t="s">
        <v>285</v>
      </c>
      <c r="E617" s="23" t="s">
        <v>291</v>
      </c>
      <c r="F617" s="10">
        <v>595286</v>
      </c>
      <c r="G617" s="10">
        <v>595286</v>
      </c>
      <c r="H617" s="10">
        <v>595286</v>
      </c>
    </row>
    <row r="618" spans="1:8" s="7" customFormat="1" ht="12.75">
      <c r="A618" s="60" t="s">
        <v>517</v>
      </c>
      <c r="B618" s="23" t="s">
        <v>11</v>
      </c>
      <c r="C618" s="23"/>
      <c r="D618" s="22"/>
      <c r="E618" s="22"/>
      <c r="F618" s="10">
        <f>F619</f>
        <v>1200000</v>
      </c>
      <c r="G618" s="10">
        <f>G619</f>
        <v>1200000</v>
      </c>
      <c r="H618" s="10">
        <f>H619</f>
        <v>1200000</v>
      </c>
    </row>
    <row r="619" spans="1:8" s="7" customFormat="1" ht="12.75">
      <c r="A619" s="52" t="s">
        <v>313</v>
      </c>
      <c r="B619" s="23" t="s">
        <v>11</v>
      </c>
      <c r="C619" s="23" t="s">
        <v>312</v>
      </c>
      <c r="D619" s="22" t="s">
        <v>285</v>
      </c>
      <c r="E619" s="22" t="s">
        <v>300</v>
      </c>
      <c r="F619" s="10">
        <f>800000+400000</f>
        <v>1200000</v>
      </c>
      <c r="G619" s="10">
        <f>800000+400000</f>
        <v>1200000</v>
      </c>
      <c r="H619" s="10">
        <f>800000+400000</f>
        <v>1200000</v>
      </c>
    </row>
    <row r="620" spans="1:8" s="7" customFormat="1" ht="12.75">
      <c r="A620" s="8" t="s">
        <v>201</v>
      </c>
      <c r="B620" s="34" t="s">
        <v>35</v>
      </c>
      <c r="C620" s="23"/>
      <c r="D620" s="23"/>
      <c r="E620" s="23"/>
      <c r="F620" s="10">
        <f>F621+F622</f>
        <v>450000</v>
      </c>
      <c r="G620" s="10">
        <f>G621+G622</f>
        <v>350000</v>
      </c>
      <c r="H620" s="10">
        <f>H621+H622</f>
        <v>350000</v>
      </c>
    </row>
    <row r="621" spans="1:8" s="7" customFormat="1" ht="12.75">
      <c r="A621" s="4" t="s">
        <v>243</v>
      </c>
      <c r="B621" s="34" t="s">
        <v>35</v>
      </c>
      <c r="C621" s="23" t="s">
        <v>306</v>
      </c>
      <c r="D621" s="34" t="s">
        <v>290</v>
      </c>
      <c r="E621" s="34" t="s">
        <v>285</v>
      </c>
      <c r="F621" s="10">
        <v>350000</v>
      </c>
      <c r="G621" s="10">
        <v>350000</v>
      </c>
      <c r="H621" s="10">
        <v>350000</v>
      </c>
    </row>
    <row r="622" spans="1:8" s="7" customFormat="1" ht="12.75">
      <c r="A622" s="4" t="s">
        <v>243</v>
      </c>
      <c r="B622" s="34" t="s">
        <v>35</v>
      </c>
      <c r="C622" s="23" t="s">
        <v>306</v>
      </c>
      <c r="D622" s="34" t="s">
        <v>290</v>
      </c>
      <c r="E622" s="34" t="s">
        <v>286</v>
      </c>
      <c r="F622" s="10">
        <v>100000</v>
      </c>
      <c r="G622" s="10">
        <v>0</v>
      </c>
      <c r="H622" s="10">
        <v>0</v>
      </c>
    </row>
    <row r="623" spans="1:8" s="7" customFormat="1" ht="33.75">
      <c r="A623" s="4" t="s">
        <v>301</v>
      </c>
      <c r="B623" s="23" t="s">
        <v>36</v>
      </c>
      <c r="C623" s="23"/>
      <c r="D623" s="34"/>
      <c r="E623" s="34"/>
      <c r="F623" s="10">
        <f>F624</f>
        <v>3000000</v>
      </c>
      <c r="G623" s="10">
        <f>G624</f>
        <v>3000000</v>
      </c>
      <c r="H623" s="10">
        <f>H624</f>
        <v>3000000</v>
      </c>
    </row>
    <row r="624" spans="1:8" s="7" customFormat="1" ht="22.5">
      <c r="A624" s="24" t="s">
        <v>37</v>
      </c>
      <c r="B624" s="23" t="s">
        <v>36</v>
      </c>
      <c r="C624" s="23" t="s">
        <v>38</v>
      </c>
      <c r="D624" s="34" t="s">
        <v>292</v>
      </c>
      <c r="E624" s="34" t="s">
        <v>286</v>
      </c>
      <c r="F624" s="10">
        <v>3000000</v>
      </c>
      <c r="G624" s="10">
        <v>3000000</v>
      </c>
      <c r="H624" s="10">
        <v>3000000</v>
      </c>
    </row>
    <row r="625" spans="1:8" s="7" customFormat="1" ht="22.5">
      <c r="A625" s="4" t="s">
        <v>426</v>
      </c>
      <c r="B625" s="23" t="s">
        <v>598</v>
      </c>
      <c r="C625" s="23"/>
      <c r="D625" s="34"/>
      <c r="E625" s="34"/>
      <c r="F625" s="10">
        <f>F626</f>
        <v>5335200</v>
      </c>
      <c r="G625" s="10">
        <f>G626</f>
        <v>5576400</v>
      </c>
      <c r="H625" s="10">
        <f>H626</f>
        <v>5773700</v>
      </c>
    </row>
    <row r="626" spans="1:8" s="7" customFormat="1" ht="12.75">
      <c r="A626" s="4" t="s">
        <v>123</v>
      </c>
      <c r="B626" s="23" t="s">
        <v>598</v>
      </c>
      <c r="C626" s="23" t="s">
        <v>314</v>
      </c>
      <c r="D626" s="34" t="s">
        <v>286</v>
      </c>
      <c r="E626" s="34" t="s">
        <v>288</v>
      </c>
      <c r="F626" s="9">
        <v>5335200</v>
      </c>
      <c r="G626" s="9">
        <v>5576400</v>
      </c>
      <c r="H626" s="9">
        <v>5773700</v>
      </c>
    </row>
    <row r="627" spans="1:8" s="7" customFormat="1" ht="33.75">
      <c r="A627" s="56" t="s">
        <v>401</v>
      </c>
      <c r="B627" s="34" t="s">
        <v>6</v>
      </c>
      <c r="C627" s="23"/>
      <c r="D627" s="22"/>
      <c r="E627" s="22"/>
      <c r="F627" s="10">
        <f>F628</f>
        <v>700</v>
      </c>
      <c r="G627" s="10">
        <f>G628</f>
        <v>700</v>
      </c>
      <c r="H627" s="10">
        <f>H628</f>
        <v>700</v>
      </c>
    </row>
    <row r="628" spans="1:8" s="7" customFormat="1" ht="12.75">
      <c r="A628" s="4" t="s">
        <v>243</v>
      </c>
      <c r="B628" s="34" t="s">
        <v>6</v>
      </c>
      <c r="C628" s="23" t="s">
        <v>306</v>
      </c>
      <c r="D628" s="22" t="s">
        <v>285</v>
      </c>
      <c r="E628" s="22" t="s">
        <v>290</v>
      </c>
      <c r="F628" s="9">
        <v>700</v>
      </c>
      <c r="G628" s="9">
        <v>700</v>
      </c>
      <c r="H628" s="9">
        <v>700</v>
      </c>
    </row>
    <row r="629" spans="1:8" ht="22.5">
      <c r="A629" s="24" t="s">
        <v>402</v>
      </c>
      <c r="B629" s="23" t="s">
        <v>12</v>
      </c>
      <c r="C629" s="23"/>
      <c r="D629" s="23"/>
      <c r="E629" s="23"/>
      <c r="F629" s="10">
        <f>F630+F631+F632</f>
        <v>2285900</v>
      </c>
      <c r="G629" s="10">
        <f>G630+G631+G632</f>
        <v>2451700</v>
      </c>
      <c r="H629" s="10">
        <f>H630+H631+H632</f>
        <v>2563500</v>
      </c>
    </row>
    <row r="630" spans="1:8" ht="12.75">
      <c r="A630" s="56" t="s">
        <v>231</v>
      </c>
      <c r="B630" s="23" t="s">
        <v>12</v>
      </c>
      <c r="C630" s="23" t="s">
        <v>303</v>
      </c>
      <c r="D630" s="22" t="s">
        <v>288</v>
      </c>
      <c r="E630" s="22" t="s">
        <v>289</v>
      </c>
      <c r="F630" s="9">
        <f>48000+221000+1613200+10000-126300</f>
        <v>1765900</v>
      </c>
      <c r="G630" s="9">
        <f>48000+221000+1613200+10000-126300+165800</f>
        <v>1931700</v>
      </c>
      <c r="H630" s="9">
        <f>48000+221000+1613200+10000-126300+277600</f>
        <v>2043500</v>
      </c>
    </row>
    <row r="631" spans="1:8" ht="33.75">
      <c r="A631" s="56" t="s">
        <v>232</v>
      </c>
      <c r="B631" s="23" t="s">
        <v>12</v>
      </c>
      <c r="C631" s="23" t="s">
        <v>230</v>
      </c>
      <c r="D631" s="22" t="s">
        <v>288</v>
      </c>
      <c r="E631" s="22" t="s">
        <v>289</v>
      </c>
      <c r="F631" s="9">
        <v>420000</v>
      </c>
      <c r="G631" s="9">
        <v>420000</v>
      </c>
      <c r="H631" s="9">
        <v>420000</v>
      </c>
    </row>
    <row r="632" spans="1:8" ht="12.75">
      <c r="A632" s="8" t="s">
        <v>243</v>
      </c>
      <c r="B632" s="23" t="s">
        <v>12</v>
      </c>
      <c r="C632" s="23" t="s">
        <v>306</v>
      </c>
      <c r="D632" s="22" t="s">
        <v>288</v>
      </c>
      <c r="E632" s="22" t="s">
        <v>289</v>
      </c>
      <c r="F632" s="10">
        <v>100000</v>
      </c>
      <c r="G632" s="10">
        <v>100000</v>
      </c>
      <c r="H632" s="10">
        <v>100000</v>
      </c>
    </row>
    <row r="633" spans="1:8" ht="12.75">
      <c r="A633" s="33" t="s">
        <v>302</v>
      </c>
      <c r="B633" s="23" t="s">
        <v>26</v>
      </c>
      <c r="C633" s="23"/>
      <c r="D633" s="22"/>
      <c r="E633" s="22"/>
      <c r="F633" s="9">
        <f>F634</f>
        <v>100000</v>
      </c>
      <c r="G633" s="9">
        <f>G634</f>
        <v>100000</v>
      </c>
      <c r="H633" s="9">
        <f>H634</f>
        <v>100000</v>
      </c>
    </row>
    <row r="634" spans="1:8" ht="12.75">
      <c r="A634" s="4" t="s">
        <v>243</v>
      </c>
      <c r="B634" s="23" t="s">
        <v>26</v>
      </c>
      <c r="C634" s="23" t="s">
        <v>306</v>
      </c>
      <c r="D634" s="22" t="s">
        <v>291</v>
      </c>
      <c r="E634" s="22" t="s">
        <v>290</v>
      </c>
      <c r="F634" s="10">
        <v>100000</v>
      </c>
      <c r="G634" s="10">
        <v>100000</v>
      </c>
      <c r="H634" s="10">
        <v>100000</v>
      </c>
    </row>
    <row r="635" spans="1:8" ht="22.5">
      <c r="A635" s="4" t="s">
        <v>333</v>
      </c>
      <c r="B635" s="23" t="s">
        <v>34</v>
      </c>
      <c r="C635" s="23"/>
      <c r="D635" s="23"/>
      <c r="E635" s="23"/>
      <c r="F635" s="10">
        <f>F636</f>
        <v>200000</v>
      </c>
      <c r="G635" s="10">
        <f>G636</f>
        <v>200000</v>
      </c>
      <c r="H635" s="10">
        <f>H636</f>
        <v>200000</v>
      </c>
    </row>
    <row r="636" spans="1:8" ht="12.75">
      <c r="A636" s="4" t="s">
        <v>243</v>
      </c>
      <c r="B636" s="23" t="s">
        <v>34</v>
      </c>
      <c r="C636" s="23" t="s">
        <v>306</v>
      </c>
      <c r="D636" s="23" t="s">
        <v>289</v>
      </c>
      <c r="E636" s="23" t="s">
        <v>292</v>
      </c>
      <c r="F636" s="10">
        <v>200000</v>
      </c>
      <c r="G636" s="10">
        <v>200000</v>
      </c>
      <c r="H636" s="10">
        <v>200000</v>
      </c>
    </row>
    <row r="637" spans="1:8" ht="135">
      <c r="A637" s="8" t="s">
        <v>400</v>
      </c>
      <c r="B637" s="23" t="s">
        <v>5</v>
      </c>
      <c r="C637" s="23"/>
      <c r="D637" s="41"/>
      <c r="E637" s="22"/>
      <c r="F637" s="10">
        <f>F638+F639+F640</f>
        <v>137600</v>
      </c>
      <c r="G637" s="10">
        <f>G638+G639+G640</f>
        <v>137600</v>
      </c>
      <c r="H637" s="10">
        <f>H638+H639+H640</f>
        <v>137600</v>
      </c>
    </row>
    <row r="638" spans="1:8" ht="12.75">
      <c r="A638" s="56" t="s">
        <v>231</v>
      </c>
      <c r="B638" s="23" t="s">
        <v>5</v>
      </c>
      <c r="C638" s="23" t="s">
        <v>303</v>
      </c>
      <c r="D638" s="22" t="s">
        <v>285</v>
      </c>
      <c r="E638" s="22" t="s">
        <v>289</v>
      </c>
      <c r="F638" s="9">
        <v>86900</v>
      </c>
      <c r="G638" s="9">
        <v>86900</v>
      </c>
      <c r="H638" s="9">
        <v>86900</v>
      </c>
    </row>
    <row r="639" spans="1:8" ht="33.75">
      <c r="A639" s="56" t="s">
        <v>232</v>
      </c>
      <c r="B639" s="23" t="s">
        <v>5</v>
      </c>
      <c r="C639" s="23" t="s">
        <v>230</v>
      </c>
      <c r="D639" s="22" t="s">
        <v>285</v>
      </c>
      <c r="E639" s="22" t="s">
        <v>289</v>
      </c>
      <c r="F639" s="9">
        <v>20600</v>
      </c>
      <c r="G639" s="9">
        <v>20600</v>
      </c>
      <c r="H639" s="9">
        <v>20600</v>
      </c>
    </row>
    <row r="640" spans="1:8" ht="12.75">
      <c r="A640" s="8" t="s">
        <v>243</v>
      </c>
      <c r="B640" s="23" t="s">
        <v>5</v>
      </c>
      <c r="C640" s="23" t="s">
        <v>306</v>
      </c>
      <c r="D640" s="22" t="s">
        <v>285</v>
      </c>
      <c r="E640" s="22" t="s">
        <v>289</v>
      </c>
      <c r="F640" s="9">
        <v>30100</v>
      </c>
      <c r="G640" s="9">
        <v>30100</v>
      </c>
      <c r="H640" s="9">
        <v>30100</v>
      </c>
    </row>
    <row r="641" spans="1:8" ht="33.75">
      <c r="A641" s="61" t="s">
        <v>411</v>
      </c>
      <c r="B641" s="21" t="s">
        <v>25</v>
      </c>
      <c r="C641" s="23"/>
      <c r="D641" s="22"/>
      <c r="E641" s="22"/>
      <c r="F641" s="10">
        <f>F642+F643+F644+F645</f>
        <v>67400</v>
      </c>
      <c r="G641" s="10">
        <f>G642+G643+G644+G645</f>
        <v>67400</v>
      </c>
      <c r="H641" s="10">
        <f>H642+H643+H644+H645</f>
        <v>67400</v>
      </c>
    </row>
    <row r="642" spans="1:8" ht="12.75">
      <c r="A642" s="25" t="s">
        <v>231</v>
      </c>
      <c r="B642" s="21" t="s">
        <v>25</v>
      </c>
      <c r="C642" s="34" t="s">
        <v>303</v>
      </c>
      <c r="D642" s="22" t="s">
        <v>290</v>
      </c>
      <c r="E642" s="22" t="s">
        <v>290</v>
      </c>
      <c r="F642" s="9">
        <f>42252.69+4800</f>
        <v>47052.69</v>
      </c>
      <c r="G642" s="9">
        <f>42252.69+4800</f>
        <v>47052.69</v>
      </c>
      <c r="H642" s="9">
        <f>42252.69+4800</f>
        <v>47052.69</v>
      </c>
    </row>
    <row r="643" spans="1:8" ht="33.75">
      <c r="A643" s="25" t="s">
        <v>232</v>
      </c>
      <c r="B643" s="21" t="s">
        <v>25</v>
      </c>
      <c r="C643" s="34" t="s">
        <v>230</v>
      </c>
      <c r="D643" s="22" t="s">
        <v>290</v>
      </c>
      <c r="E643" s="22" t="s">
        <v>290</v>
      </c>
      <c r="F643" s="9">
        <v>12700</v>
      </c>
      <c r="G643" s="9">
        <v>12700</v>
      </c>
      <c r="H643" s="9">
        <v>12700</v>
      </c>
    </row>
    <row r="644" spans="1:8" ht="22.5">
      <c r="A644" s="4" t="s">
        <v>326</v>
      </c>
      <c r="B644" s="21" t="s">
        <v>25</v>
      </c>
      <c r="C644" s="34" t="s">
        <v>325</v>
      </c>
      <c r="D644" s="22" t="s">
        <v>290</v>
      </c>
      <c r="E644" s="22" t="s">
        <v>290</v>
      </c>
      <c r="F644" s="9">
        <v>800</v>
      </c>
      <c r="G644" s="9">
        <v>800</v>
      </c>
      <c r="H644" s="9">
        <v>800</v>
      </c>
    </row>
    <row r="645" spans="1:8" ht="12.75">
      <c r="A645" s="4" t="s">
        <v>243</v>
      </c>
      <c r="B645" s="21" t="s">
        <v>25</v>
      </c>
      <c r="C645" s="34" t="s">
        <v>306</v>
      </c>
      <c r="D645" s="22" t="s">
        <v>290</v>
      </c>
      <c r="E645" s="22" t="s">
        <v>290</v>
      </c>
      <c r="F645" s="9">
        <v>6847.31</v>
      </c>
      <c r="G645" s="9">
        <v>6847.31</v>
      </c>
      <c r="H645" s="9">
        <v>6847.31</v>
      </c>
    </row>
    <row r="646" spans="1:8" ht="78.75">
      <c r="A646" s="26" t="s">
        <v>488</v>
      </c>
      <c r="B646" s="23" t="s">
        <v>397</v>
      </c>
      <c r="C646" s="23"/>
      <c r="D646" s="22"/>
      <c r="E646" s="22"/>
      <c r="F646" s="9">
        <f>F647</f>
        <v>37538600</v>
      </c>
      <c r="G646" s="9">
        <f>G647</f>
        <v>35682700</v>
      </c>
      <c r="H646" s="9">
        <f>H647</f>
        <v>33826800</v>
      </c>
    </row>
    <row r="647" spans="1:8" ht="12.75">
      <c r="A647" s="8" t="s">
        <v>243</v>
      </c>
      <c r="B647" s="23" t="s">
        <v>397</v>
      </c>
      <c r="C647" s="23" t="s">
        <v>306</v>
      </c>
      <c r="D647" s="22" t="s">
        <v>285</v>
      </c>
      <c r="E647" s="22" t="s">
        <v>300</v>
      </c>
      <c r="F647" s="10">
        <v>37538600</v>
      </c>
      <c r="G647" s="10">
        <v>35682700</v>
      </c>
      <c r="H647" s="10">
        <v>33826800</v>
      </c>
    </row>
  </sheetData>
  <sheetProtection/>
  <mergeCells count="8">
    <mergeCell ref="A8:H8"/>
    <mergeCell ref="B1:H6"/>
    <mergeCell ref="A9:G9"/>
    <mergeCell ref="H11:H12"/>
    <mergeCell ref="A11:A12"/>
    <mergeCell ref="B11:E11"/>
    <mergeCell ref="F11:F12"/>
    <mergeCell ref="G11:G12"/>
  </mergeCells>
  <printOptions/>
  <pageMargins left="0.7874015748031497" right="0.3937007874015748" top="0.3937007874015748" bottom="0.4401041666666667" header="0.15748031496062992" footer="0.2755905511811024"/>
  <pageSetup fitToHeight="9" horizontalDpi="600" verticalDpi="600" orientation="portrait" paperSize="9" scale="65" r:id="rId3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Пользователь</cp:lastModifiedBy>
  <cp:lastPrinted>2022-11-30T06:45:03Z</cp:lastPrinted>
  <dcterms:created xsi:type="dcterms:W3CDTF">2007-09-27T04:48:52Z</dcterms:created>
  <dcterms:modified xsi:type="dcterms:W3CDTF">2022-11-30T11:45:51Z</dcterms:modified>
  <cp:category/>
  <cp:version/>
  <cp:contentType/>
  <cp:contentStatus/>
</cp:coreProperties>
</file>