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510" yWindow="-180" windowWidth="13260" windowHeight="12585"/>
  </bookViews>
  <sheets>
    <sheet name="2023" sheetId="21" r:id="rId1"/>
  </sheets>
  <definedNames>
    <definedName name="_xlnm._FilterDatabase" localSheetId="0" hidden="1">'2023'!$A$12:$J$907</definedName>
    <definedName name="BFT_Print_Titles" localSheetId="0">'2023'!$11:$12</definedName>
    <definedName name="_xlnm.Print_Titles" localSheetId="0">'2023'!$11:$12</definedName>
  </definedNames>
  <calcPr calcId="125725"/>
</workbook>
</file>

<file path=xl/calcChain.xml><?xml version="1.0" encoding="utf-8"?>
<calcChain xmlns="http://schemas.openxmlformats.org/spreadsheetml/2006/main">
  <c r="I56" i="21"/>
  <c r="J56"/>
  <c r="H56"/>
  <c r="H283"/>
  <c r="H397"/>
  <c r="H399"/>
  <c r="H123"/>
  <c r="H125" l="1"/>
  <c r="H580"/>
  <c r="I523" l="1"/>
  <c r="J523"/>
  <c r="H523"/>
  <c r="H513"/>
  <c r="H509" l="1"/>
  <c r="H508"/>
  <c r="J576"/>
  <c r="J575" l="1"/>
  <c r="I576"/>
  <c r="I575"/>
  <c r="I508"/>
  <c r="J508"/>
  <c r="I509"/>
  <c r="J509"/>
  <c r="I155" l="1"/>
  <c r="J155"/>
  <c r="I248"/>
  <c r="J248"/>
  <c r="I851"/>
  <c r="J851"/>
  <c r="H851"/>
  <c r="I845"/>
  <c r="J845"/>
  <c r="H845"/>
  <c r="I832"/>
  <c r="J832"/>
  <c r="H832"/>
  <c r="I683"/>
  <c r="J683"/>
  <c r="H683"/>
  <c r="I602"/>
  <c r="H602"/>
  <c r="I557"/>
  <c r="J557"/>
  <c r="H557"/>
  <c r="I500"/>
  <c r="J500"/>
  <c r="H500"/>
  <c r="I439"/>
  <c r="J439"/>
  <c r="H439"/>
  <c r="I423"/>
  <c r="J423"/>
  <c r="H423"/>
  <c r="I413"/>
  <c r="J413"/>
  <c r="H413"/>
  <c r="I352"/>
  <c r="J352"/>
  <c r="H352"/>
  <c r="I256"/>
  <c r="J256"/>
  <c r="H256"/>
  <c r="H248" l="1"/>
  <c r="H155"/>
  <c r="I848"/>
  <c r="J848"/>
  <c r="H848"/>
  <c r="I835"/>
  <c r="J835"/>
  <c r="H835"/>
  <c r="H23"/>
  <c r="I212"/>
  <c r="J212"/>
  <c r="H212"/>
  <c r="J409" l="1"/>
  <c r="J693" l="1"/>
  <c r="I693"/>
  <c r="J578"/>
  <c r="I579"/>
  <c r="I578"/>
  <c r="I513"/>
  <c r="J513"/>
  <c r="I580"/>
  <c r="I593"/>
  <c r="J593"/>
  <c r="H593" l="1"/>
  <c r="I166"/>
  <c r="J166"/>
  <c r="H166"/>
  <c r="H148"/>
  <c r="H147" s="1"/>
  <c r="H146" s="1"/>
  <c r="J580"/>
  <c r="H172"/>
  <c r="I692" l="1"/>
  <c r="J692"/>
  <c r="H692"/>
  <c r="I687"/>
  <c r="J687"/>
  <c r="I688"/>
  <c r="J688"/>
  <c r="I691"/>
  <c r="J691"/>
  <c r="H691"/>
  <c r="H688"/>
  <c r="H687"/>
  <c r="I881"/>
  <c r="J881"/>
  <c r="H881"/>
  <c r="I878"/>
  <c r="J878"/>
  <c r="H878"/>
  <c r="I475"/>
  <c r="J475"/>
  <c r="I476"/>
  <c r="J476"/>
  <c r="H476"/>
  <c r="H475"/>
  <c r="I33"/>
  <c r="J33"/>
  <c r="H33"/>
  <c r="I32"/>
  <c r="J32"/>
  <c r="H32"/>
  <c r="I777" l="1"/>
  <c r="I258" l="1"/>
  <c r="J258"/>
  <c r="H258"/>
  <c r="I261"/>
  <c r="J261"/>
  <c r="H261"/>
  <c r="I264"/>
  <c r="J264"/>
  <c r="H264"/>
  <c r="I267"/>
  <c r="J267"/>
  <c r="H267"/>
  <c r="I270"/>
  <c r="J270"/>
  <c r="H270"/>
  <c r="I273"/>
  <c r="J273"/>
  <c r="H273"/>
  <c r="I82"/>
  <c r="J82"/>
  <c r="H82"/>
  <c r="I93"/>
  <c r="J93"/>
  <c r="H94"/>
  <c r="I639"/>
  <c r="J639"/>
  <c r="I539"/>
  <c r="I116"/>
  <c r="J116"/>
  <c r="H93" l="1"/>
  <c r="H643"/>
  <c r="I325"/>
  <c r="J325"/>
  <c r="H330"/>
  <c r="H329" s="1"/>
  <c r="H328" s="1"/>
  <c r="J36" l="1"/>
  <c r="J31" s="1"/>
  <c r="I36"/>
  <c r="I31" s="1"/>
  <c r="H36"/>
  <c r="H31" s="1"/>
  <c r="H108"/>
  <c r="I554"/>
  <c r="J554"/>
  <c r="H554"/>
  <c r="H446"/>
  <c r="H445" s="1"/>
  <c r="J446"/>
  <c r="I446"/>
  <c r="I445" s="1"/>
  <c r="I398"/>
  <c r="J398"/>
  <c r="H398"/>
  <c r="I200"/>
  <c r="J200"/>
  <c r="H200"/>
  <c r="I442" l="1"/>
  <c r="J442"/>
  <c r="H442"/>
  <c r="I197" l="1"/>
  <c r="I196" s="1"/>
  <c r="I195" s="1"/>
  <c r="J197"/>
  <c r="J196" s="1"/>
  <c r="J195" s="1"/>
  <c r="H197"/>
  <c r="H196" s="1"/>
  <c r="H195" s="1"/>
  <c r="H194" l="1"/>
  <c r="H193" s="1"/>
  <c r="I194"/>
  <c r="J194"/>
  <c r="I282" l="1"/>
  <c r="J282"/>
  <c r="H282"/>
  <c r="I216"/>
  <c r="I215" s="1"/>
  <c r="J216"/>
  <c r="J215" s="1"/>
  <c r="H216"/>
  <c r="H215" s="1"/>
  <c r="I525" l="1"/>
  <c r="J525"/>
  <c r="H525"/>
  <c r="J712"/>
  <c r="J711" s="1"/>
  <c r="I712"/>
  <c r="I711" s="1"/>
  <c r="H712"/>
  <c r="H711" s="1"/>
  <c r="H648"/>
  <c r="H647" s="1"/>
  <c r="H646" s="1"/>
  <c r="I648"/>
  <c r="I647" s="1"/>
  <c r="I646" s="1"/>
  <c r="J648"/>
  <c r="J647" s="1"/>
  <c r="J646" s="1"/>
  <c r="J606" l="1"/>
  <c r="I616"/>
  <c r="J616"/>
  <c r="H616"/>
  <c r="J611"/>
  <c r="I528"/>
  <c r="J528"/>
  <c r="H528"/>
  <c r="I324"/>
  <c r="J324"/>
  <c r="H325"/>
  <c r="H324" s="1"/>
  <c r="I638"/>
  <c r="J638"/>
  <c r="H642"/>
  <c r="H639" s="1"/>
  <c r="H124"/>
  <c r="I124"/>
  <c r="J124"/>
  <c r="J602" l="1"/>
  <c r="H638"/>
  <c r="J75"/>
  <c r="J74" s="1"/>
  <c r="J73" s="1"/>
  <c r="J72" s="1"/>
  <c r="I75"/>
  <c r="I74" s="1"/>
  <c r="I73" s="1"/>
  <c r="I72" s="1"/>
  <c r="H75"/>
  <c r="H74" s="1"/>
  <c r="H73" s="1"/>
  <c r="H72" s="1"/>
  <c r="I793"/>
  <c r="J793"/>
  <c r="H793"/>
  <c r="I176" l="1"/>
  <c r="J176"/>
  <c r="H176"/>
  <c r="H175" s="1"/>
  <c r="H174" s="1"/>
  <c r="H361" l="1"/>
  <c r="I361"/>
  <c r="J361"/>
  <c r="I507" l="1"/>
  <c r="J507"/>
  <c r="I574"/>
  <c r="J574"/>
  <c r="H574"/>
  <c r="I562"/>
  <c r="J562"/>
  <c r="H562"/>
  <c r="H551"/>
  <c r="I551"/>
  <c r="J551"/>
  <c r="H507"/>
  <c r="H118"/>
  <c r="I118"/>
  <c r="J118"/>
  <c r="I437"/>
  <c r="J437"/>
  <c r="H437"/>
  <c r="I435"/>
  <c r="J435"/>
  <c r="H435"/>
  <c r="H560" l="1"/>
  <c r="H559" s="1"/>
  <c r="I560"/>
  <c r="I559" s="1"/>
  <c r="J560"/>
  <c r="J559" s="1"/>
  <c r="I689"/>
  <c r="I686" s="1"/>
  <c r="J689"/>
  <c r="J686" s="1"/>
  <c r="H689"/>
  <c r="H686" s="1"/>
  <c r="H521"/>
  <c r="H520" s="1"/>
  <c r="I521"/>
  <c r="I520" s="1"/>
  <c r="J521"/>
  <c r="J520" s="1"/>
  <c r="H663" l="1"/>
  <c r="I663"/>
  <c r="J663"/>
  <c r="H706"/>
  <c r="H840" l="1"/>
  <c r="I840"/>
  <c r="J840"/>
  <c r="H427"/>
  <c r="I427"/>
  <c r="J427"/>
  <c r="H421"/>
  <c r="I421"/>
  <c r="J421"/>
  <c r="H186" l="1"/>
  <c r="I186"/>
  <c r="J186"/>
  <c r="H116" l="1"/>
  <c r="H66"/>
  <c r="I66"/>
  <c r="J66"/>
  <c r="I254" l="1"/>
  <c r="I253" s="1"/>
  <c r="I252" s="1"/>
  <c r="J254"/>
  <c r="J253" s="1"/>
  <c r="J252" s="1"/>
  <c r="H254"/>
  <c r="H253" s="1"/>
  <c r="H252" s="1"/>
  <c r="I518" l="1"/>
  <c r="J518"/>
  <c r="I516"/>
  <c r="J516"/>
  <c r="H518"/>
  <c r="J632"/>
  <c r="J631" s="1"/>
  <c r="I632"/>
  <c r="I631" s="1"/>
  <c r="H632"/>
  <c r="H631" s="1"/>
  <c r="H536"/>
  <c r="H535" s="1"/>
  <c r="I536"/>
  <c r="I535" s="1"/>
  <c r="J536"/>
  <c r="J535" s="1"/>
  <c r="I706"/>
  <c r="J706"/>
  <c r="J703"/>
  <c r="I703"/>
  <c r="H703"/>
  <c r="I702" l="1"/>
  <c r="H702"/>
  <c r="J702"/>
  <c r="H693"/>
  <c r="H516"/>
  <c r="H107"/>
  <c r="H806"/>
  <c r="I806"/>
  <c r="J806"/>
  <c r="H91"/>
  <c r="H84"/>
  <c r="I84"/>
  <c r="J84"/>
  <c r="I90"/>
  <c r="I89" s="1"/>
  <c r="J90"/>
  <c r="J89" s="1"/>
  <c r="H90"/>
  <c r="H89" s="1"/>
  <c r="I91"/>
  <c r="J91"/>
  <c r="I88"/>
  <c r="I86" s="1"/>
  <c r="J88"/>
  <c r="J86" s="1"/>
  <c r="H88"/>
  <c r="H86" s="1"/>
  <c r="I360"/>
  <c r="J360"/>
  <c r="H360"/>
  <c r="I359"/>
  <c r="I358" s="1"/>
  <c r="J359"/>
  <c r="J358" s="1"/>
  <c r="H359"/>
  <c r="H358" s="1"/>
  <c r="I690" l="1"/>
  <c r="J690"/>
  <c r="H690"/>
  <c r="I347"/>
  <c r="I346" s="1"/>
  <c r="J347"/>
  <c r="J346" s="1"/>
  <c r="H347"/>
  <c r="H346" s="1"/>
  <c r="I899"/>
  <c r="J899"/>
  <c r="I901"/>
  <c r="J901"/>
  <c r="I902"/>
  <c r="J902"/>
  <c r="I903"/>
  <c r="J903"/>
  <c r="H903"/>
  <c r="H902"/>
  <c r="H901"/>
  <c r="H899" l="1"/>
  <c r="I883"/>
  <c r="J883"/>
  <c r="H882"/>
  <c r="I882"/>
  <c r="J882"/>
  <c r="J880"/>
  <c r="H883"/>
  <c r="H477"/>
  <c r="J471"/>
  <c r="I471"/>
  <c r="H471"/>
  <c r="I409"/>
  <c r="H409"/>
  <c r="J394"/>
  <c r="I394"/>
  <c r="H394"/>
  <c r="I474" l="1"/>
  <c r="H474"/>
  <c r="J474"/>
  <c r="I18"/>
  <c r="I17" s="1"/>
  <c r="I16" s="1"/>
  <c r="J18"/>
  <c r="J17" s="1"/>
  <c r="J16" s="1"/>
  <c r="I23"/>
  <c r="J23"/>
  <c r="I28"/>
  <c r="J28"/>
  <c r="I39"/>
  <c r="J39"/>
  <c r="I45"/>
  <c r="I44" s="1"/>
  <c r="I43" s="1"/>
  <c r="J45"/>
  <c r="J44" s="1"/>
  <c r="J43" s="1"/>
  <c r="I50"/>
  <c r="I49" s="1"/>
  <c r="I48" s="1"/>
  <c r="J50"/>
  <c r="J49" s="1"/>
  <c r="J48" s="1"/>
  <c r="I53"/>
  <c r="I52" s="1"/>
  <c r="J53"/>
  <c r="J52" s="1"/>
  <c r="I58"/>
  <c r="J58"/>
  <c r="I61"/>
  <c r="I60" s="1"/>
  <c r="J61"/>
  <c r="J60" s="1"/>
  <c r="I64"/>
  <c r="J64"/>
  <c r="I69"/>
  <c r="J69"/>
  <c r="I80"/>
  <c r="I79" s="1"/>
  <c r="J80"/>
  <c r="J79" s="1"/>
  <c r="I99"/>
  <c r="J99"/>
  <c r="I101"/>
  <c r="J101"/>
  <c r="J107"/>
  <c r="I107"/>
  <c r="I109"/>
  <c r="J109"/>
  <c r="I111"/>
  <c r="J111"/>
  <c r="I120"/>
  <c r="J120"/>
  <c r="I122"/>
  <c r="J122"/>
  <c r="I128"/>
  <c r="I127" s="1"/>
  <c r="J128"/>
  <c r="J127" s="1"/>
  <c r="I132"/>
  <c r="I131" s="1"/>
  <c r="I130" s="1"/>
  <c r="J132"/>
  <c r="J131" s="1"/>
  <c r="J130" s="1"/>
  <c r="I136"/>
  <c r="I135" s="1"/>
  <c r="I134" s="1"/>
  <c r="J136"/>
  <c r="J135" s="1"/>
  <c r="J134" s="1"/>
  <c r="I142"/>
  <c r="J142"/>
  <c r="I144"/>
  <c r="J144"/>
  <c r="I148"/>
  <c r="I147" s="1"/>
  <c r="I146" s="1"/>
  <c r="J148"/>
  <c r="J147" s="1"/>
  <c r="J146" s="1"/>
  <c r="I153"/>
  <c r="J153"/>
  <c r="I159"/>
  <c r="J159"/>
  <c r="I161"/>
  <c r="J161"/>
  <c r="I168"/>
  <c r="J168"/>
  <c r="I172"/>
  <c r="I171" s="1"/>
  <c r="J172"/>
  <c r="J171" s="1"/>
  <c r="I175"/>
  <c r="I174" s="1"/>
  <c r="J175"/>
  <c r="J174" s="1"/>
  <c r="I183"/>
  <c r="J183"/>
  <c r="I185"/>
  <c r="J185"/>
  <c r="I190"/>
  <c r="I189" s="1"/>
  <c r="J190"/>
  <c r="J189" s="1"/>
  <c r="I207"/>
  <c r="J207"/>
  <c r="I209"/>
  <c r="J209"/>
  <c r="I222"/>
  <c r="I221" s="1"/>
  <c r="I220" s="1"/>
  <c r="J222"/>
  <c r="J221" s="1"/>
  <c r="J220" s="1"/>
  <c r="I227"/>
  <c r="I226" s="1"/>
  <c r="J227"/>
  <c r="J226" s="1"/>
  <c r="I230"/>
  <c r="I229" s="1"/>
  <c r="J230"/>
  <c r="J229" s="1"/>
  <c r="I235"/>
  <c r="I234" s="1"/>
  <c r="I233" s="1"/>
  <c r="I232" s="1"/>
  <c r="J235"/>
  <c r="J234" s="1"/>
  <c r="J233" s="1"/>
  <c r="J232" s="1"/>
  <c r="I241"/>
  <c r="I240" s="1"/>
  <c r="J241"/>
  <c r="J240" s="1"/>
  <c r="I247"/>
  <c r="I246" s="1"/>
  <c r="I245" s="1"/>
  <c r="I244" s="1"/>
  <c r="J247"/>
  <c r="J246" s="1"/>
  <c r="J245" s="1"/>
  <c r="J244" s="1"/>
  <c r="I278"/>
  <c r="J278"/>
  <c r="I280"/>
  <c r="J280"/>
  <c r="I289"/>
  <c r="I288" s="1"/>
  <c r="I287" s="1"/>
  <c r="J289"/>
  <c r="J288" s="1"/>
  <c r="J287" s="1"/>
  <c r="I296"/>
  <c r="I295" s="1"/>
  <c r="J296"/>
  <c r="J295" s="1"/>
  <c r="I297"/>
  <c r="J297"/>
  <c r="I301"/>
  <c r="I300" s="1"/>
  <c r="J301"/>
  <c r="J300" s="1"/>
  <c r="I304"/>
  <c r="I303" s="1"/>
  <c r="J304"/>
  <c r="J303" s="1"/>
  <c r="I310"/>
  <c r="I309" s="1"/>
  <c r="I308" s="1"/>
  <c r="I307" s="1"/>
  <c r="J310"/>
  <c r="J309" s="1"/>
  <c r="J308" s="1"/>
  <c r="J307" s="1"/>
  <c r="I315"/>
  <c r="I314" s="1"/>
  <c r="I313" s="1"/>
  <c r="J315"/>
  <c r="J314" s="1"/>
  <c r="J313" s="1"/>
  <c r="I321"/>
  <c r="I320" s="1"/>
  <c r="I319" s="1"/>
  <c r="J321"/>
  <c r="J320" s="1"/>
  <c r="J319" s="1"/>
  <c r="I335"/>
  <c r="I334" s="1"/>
  <c r="J335"/>
  <c r="J334" s="1"/>
  <c r="I340"/>
  <c r="I339" s="1"/>
  <c r="I338" s="1"/>
  <c r="I337" s="1"/>
  <c r="J340"/>
  <c r="J339" s="1"/>
  <c r="J338" s="1"/>
  <c r="J337" s="1"/>
  <c r="I345"/>
  <c r="I344" s="1"/>
  <c r="I343" s="1"/>
  <c r="J345"/>
  <c r="J344" s="1"/>
  <c r="J343" s="1"/>
  <c r="I351"/>
  <c r="I350" s="1"/>
  <c r="J351"/>
  <c r="J350" s="1"/>
  <c r="I356"/>
  <c r="J356"/>
  <c r="I366"/>
  <c r="J366"/>
  <c r="I371"/>
  <c r="I370" s="1"/>
  <c r="J371"/>
  <c r="J370" s="1"/>
  <c r="J375"/>
  <c r="J374" s="1"/>
  <c r="I375"/>
  <c r="I381"/>
  <c r="I380" s="1"/>
  <c r="I379" s="1"/>
  <c r="I378" s="1"/>
  <c r="I377" s="1"/>
  <c r="J381"/>
  <c r="J380" s="1"/>
  <c r="J379" s="1"/>
  <c r="J378" s="1"/>
  <c r="J377" s="1"/>
  <c r="I386"/>
  <c r="I385" s="1"/>
  <c r="I384" s="1"/>
  <c r="I383" s="1"/>
  <c r="J386"/>
  <c r="J385" s="1"/>
  <c r="J384" s="1"/>
  <c r="J383" s="1"/>
  <c r="I393"/>
  <c r="I392" s="1"/>
  <c r="J393"/>
  <c r="J392" s="1"/>
  <c r="I396"/>
  <c r="I395" s="1"/>
  <c r="J396"/>
  <c r="J395" s="1"/>
  <c r="I402"/>
  <c r="I401" s="1"/>
  <c r="J402"/>
  <c r="J401" s="1"/>
  <c r="I407"/>
  <c r="J407"/>
  <c r="I408"/>
  <c r="J408"/>
  <c r="I410"/>
  <c r="J410"/>
  <c r="I412"/>
  <c r="I426"/>
  <c r="J426"/>
  <c r="I433"/>
  <c r="J433"/>
  <c r="I450"/>
  <c r="I449" s="1"/>
  <c r="J450"/>
  <c r="J449" s="1"/>
  <c r="I455"/>
  <c r="I454" s="1"/>
  <c r="J455"/>
  <c r="J454" s="1"/>
  <c r="I459"/>
  <c r="I458" s="1"/>
  <c r="I457" s="1"/>
  <c r="J459"/>
  <c r="J458" s="1"/>
  <c r="J457" s="1"/>
  <c r="J462"/>
  <c r="J461" s="1"/>
  <c r="I462"/>
  <c r="I461" s="1"/>
  <c r="I467"/>
  <c r="J467"/>
  <c r="I482"/>
  <c r="I481" s="1"/>
  <c r="I480" s="1"/>
  <c r="J482"/>
  <c r="J481" s="1"/>
  <c r="J480" s="1"/>
  <c r="I489"/>
  <c r="J489"/>
  <c r="I492"/>
  <c r="J492"/>
  <c r="J494"/>
  <c r="I494"/>
  <c r="I505"/>
  <c r="J505"/>
  <c r="I515"/>
  <c r="J515"/>
  <c r="I533"/>
  <c r="I532" s="1"/>
  <c r="I531" s="1"/>
  <c r="J533"/>
  <c r="J532" s="1"/>
  <c r="J531" s="1"/>
  <c r="J539"/>
  <c r="I541"/>
  <c r="J541"/>
  <c r="I547"/>
  <c r="I546" s="1"/>
  <c r="J547"/>
  <c r="J546" s="1"/>
  <c r="I553"/>
  <c r="J553"/>
  <c r="I565"/>
  <c r="I564" s="1"/>
  <c r="J565"/>
  <c r="J564" s="1"/>
  <c r="I568"/>
  <c r="J568"/>
  <c r="I583"/>
  <c r="J583"/>
  <c r="I588"/>
  <c r="J588"/>
  <c r="I591"/>
  <c r="J591"/>
  <c r="I597"/>
  <c r="J597"/>
  <c r="I599"/>
  <c r="J599"/>
  <c r="J607"/>
  <c r="I612"/>
  <c r="J612"/>
  <c r="I617"/>
  <c r="J617"/>
  <c r="I624"/>
  <c r="I623" s="1"/>
  <c r="J624"/>
  <c r="J623" s="1"/>
  <c r="I628"/>
  <c r="I627" s="1"/>
  <c r="J628"/>
  <c r="J627" s="1"/>
  <c r="I635"/>
  <c r="I634" s="1"/>
  <c r="J635"/>
  <c r="J634" s="1"/>
  <c r="I652"/>
  <c r="I651" s="1"/>
  <c r="I645" s="1"/>
  <c r="J652"/>
  <c r="J651" s="1"/>
  <c r="J645" s="1"/>
  <c r="I666"/>
  <c r="I665" s="1"/>
  <c r="J666"/>
  <c r="J665" s="1"/>
  <c r="I672"/>
  <c r="I671" s="1"/>
  <c r="I670" s="1"/>
  <c r="J672"/>
  <c r="J671" s="1"/>
  <c r="J670" s="1"/>
  <c r="I676"/>
  <c r="I675" s="1"/>
  <c r="J676"/>
  <c r="J675" s="1"/>
  <c r="I680"/>
  <c r="I679" s="1"/>
  <c r="J680"/>
  <c r="J679" s="1"/>
  <c r="I682"/>
  <c r="J682"/>
  <c r="I700"/>
  <c r="I699" s="1"/>
  <c r="I698" s="1"/>
  <c r="J700"/>
  <c r="J699" s="1"/>
  <c r="J698" s="1"/>
  <c r="I716"/>
  <c r="I715" s="1"/>
  <c r="J716"/>
  <c r="J715" s="1"/>
  <c r="I719"/>
  <c r="I718" s="1"/>
  <c r="J719"/>
  <c r="J718" s="1"/>
  <c r="I725"/>
  <c r="I724" s="1"/>
  <c r="I723" s="1"/>
  <c r="J725"/>
  <c r="J724" s="1"/>
  <c r="J723" s="1"/>
  <c r="I729"/>
  <c r="I728" s="1"/>
  <c r="J729"/>
  <c r="J728" s="1"/>
  <c r="I733"/>
  <c r="I732" s="1"/>
  <c r="J733"/>
  <c r="J732" s="1"/>
  <c r="I737"/>
  <c r="I736" s="1"/>
  <c r="J737"/>
  <c r="J736" s="1"/>
  <c r="I745"/>
  <c r="I744" s="1"/>
  <c r="I743" s="1"/>
  <c r="I742" s="1"/>
  <c r="I741" s="1"/>
  <c r="J745"/>
  <c r="J744" s="1"/>
  <c r="J743" s="1"/>
  <c r="J742" s="1"/>
  <c r="J741" s="1"/>
  <c r="I751"/>
  <c r="I750" s="1"/>
  <c r="I749" s="1"/>
  <c r="I748" s="1"/>
  <c r="J751"/>
  <c r="J750" s="1"/>
  <c r="J749" s="1"/>
  <c r="J748" s="1"/>
  <c r="I757"/>
  <c r="J757"/>
  <c r="I760"/>
  <c r="J760"/>
  <c r="I763"/>
  <c r="J763"/>
  <c r="I766"/>
  <c r="J766"/>
  <c r="I769"/>
  <c r="J769"/>
  <c r="I772"/>
  <c r="J772"/>
  <c r="I775"/>
  <c r="J775"/>
  <c r="I778"/>
  <c r="J778"/>
  <c r="I781"/>
  <c r="J781"/>
  <c r="I784"/>
  <c r="J784"/>
  <c r="I787"/>
  <c r="J787"/>
  <c r="I790"/>
  <c r="J790"/>
  <c r="I795"/>
  <c r="J795"/>
  <c r="I798"/>
  <c r="J798"/>
  <c r="I801"/>
  <c r="J801"/>
  <c r="I804"/>
  <c r="J804"/>
  <c r="I809"/>
  <c r="I808" s="1"/>
  <c r="J809"/>
  <c r="I813"/>
  <c r="J813"/>
  <c r="I815"/>
  <c r="J815"/>
  <c r="I817"/>
  <c r="J817"/>
  <c r="I822"/>
  <c r="J822"/>
  <c r="I825"/>
  <c r="J825"/>
  <c r="I837"/>
  <c r="J837"/>
  <c r="I859"/>
  <c r="J859"/>
  <c r="I861"/>
  <c r="J861"/>
  <c r="I865"/>
  <c r="I864" s="1"/>
  <c r="J865"/>
  <c r="J864" s="1"/>
  <c r="I868"/>
  <c r="I867" s="1"/>
  <c r="J868"/>
  <c r="J867" s="1"/>
  <c r="I871"/>
  <c r="I870" s="1"/>
  <c r="J871"/>
  <c r="J870" s="1"/>
  <c r="J877"/>
  <c r="I877"/>
  <c r="I885"/>
  <c r="J885"/>
  <c r="I890"/>
  <c r="J890"/>
  <c r="I892"/>
  <c r="J892"/>
  <c r="I898"/>
  <c r="J898"/>
  <c r="I905"/>
  <c r="J905"/>
  <c r="H905"/>
  <c r="H898"/>
  <c r="H892"/>
  <c r="H890"/>
  <c r="H885"/>
  <c r="H877"/>
  <c r="H871"/>
  <c r="H870" s="1"/>
  <c r="H868"/>
  <c r="H867" s="1"/>
  <c r="H865"/>
  <c r="H864" s="1"/>
  <c r="H861"/>
  <c r="H859"/>
  <c r="H837"/>
  <c r="H825"/>
  <c r="H822"/>
  <c r="H817"/>
  <c r="H815"/>
  <c r="H813"/>
  <c r="H809"/>
  <c r="H804"/>
  <c r="H801"/>
  <c r="H798"/>
  <c r="H795"/>
  <c r="H790"/>
  <c r="H787"/>
  <c r="H784"/>
  <c r="H781"/>
  <c r="H778"/>
  <c r="H775"/>
  <c r="H772"/>
  <c r="H769"/>
  <c r="H766"/>
  <c r="H763"/>
  <c r="H760"/>
  <c r="H757"/>
  <c r="H751"/>
  <c r="H750" s="1"/>
  <c r="H749" s="1"/>
  <c r="H748" s="1"/>
  <c r="H745"/>
  <c r="H744" s="1"/>
  <c r="H743" s="1"/>
  <c r="H742" s="1"/>
  <c r="H741" s="1"/>
  <c r="H737"/>
  <c r="H736" s="1"/>
  <c r="H733"/>
  <c r="H732" s="1"/>
  <c r="H729"/>
  <c r="H725"/>
  <c r="H724" s="1"/>
  <c r="H723" s="1"/>
  <c r="H719"/>
  <c r="H718" s="1"/>
  <c r="H716"/>
  <c r="H715" s="1"/>
  <c r="H700"/>
  <c r="H699" s="1"/>
  <c r="H698" s="1"/>
  <c r="H682"/>
  <c r="H680"/>
  <c r="H679" s="1"/>
  <c r="H676"/>
  <c r="H675" s="1"/>
  <c r="H672"/>
  <c r="H671" s="1"/>
  <c r="H670" s="1"/>
  <c r="H666"/>
  <c r="H665" s="1"/>
  <c r="H652"/>
  <c r="H651" s="1"/>
  <c r="H645" s="1"/>
  <c r="H635"/>
  <c r="H634" s="1"/>
  <c r="H628"/>
  <c r="H627" s="1"/>
  <c r="H624"/>
  <c r="H623" s="1"/>
  <c r="H617"/>
  <c r="H612"/>
  <c r="H599"/>
  <c r="H597"/>
  <c r="H591"/>
  <c r="H588"/>
  <c r="H583"/>
  <c r="H568"/>
  <c r="H565"/>
  <c r="H564" s="1"/>
  <c r="H553"/>
  <c r="H547"/>
  <c r="H546" s="1"/>
  <c r="H541"/>
  <c r="H539"/>
  <c r="H533"/>
  <c r="H532" s="1"/>
  <c r="H531" s="1"/>
  <c r="H515"/>
  <c r="H505"/>
  <c r="H494"/>
  <c r="H492"/>
  <c r="H489"/>
  <c r="H482"/>
  <c r="H481" s="1"/>
  <c r="H480" s="1"/>
  <c r="H467"/>
  <c r="H462"/>
  <c r="H461" s="1"/>
  <c r="H459"/>
  <c r="H458" s="1"/>
  <c r="H457" s="1"/>
  <c r="H455"/>
  <c r="H454" s="1"/>
  <c r="H450"/>
  <c r="H449" s="1"/>
  <c r="H433"/>
  <c r="H426"/>
  <c r="H412"/>
  <c r="H410"/>
  <c r="H408"/>
  <c r="H407"/>
  <c r="H402"/>
  <c r="H401" s="1"/>
  <c r="H396"/>
  <c r="H395" s="1"/>
  <c r="H393"/>
  <c r="H392" s="1"/>
  <c r="H386"/>
  <c r="H385" s="1"/>
  <c r="H384" s="1"/>
  <c r="H383" s="1"/>
  <c r="H381"/>
  <c r="H380" s="1"/>
  <c r="H379" s="1"/>
  <c r="H378" s="1"/>
  <c r="H377" s="1"/>
  <c r="H375"/>
  <c r="H371"/>
  <c r="H370" s="1"/>
  <c r="H366"/>
  <c r="H356"/>
  <c r="H351"/>
  <c r="H350" s="1"/>
  <c r="H345"/>
  <c r="H344" s="1"/>
  <c r="H343" s="1"/>
  <c r="H340"/>
  <c r="H339" s="1"/>
  <c r="H338" s="1"/>
  <c r="H337" s="1"/>
  <c r="H335"/>
  <c r="H334" s="1"/>
  <c r="H321"/>
  <c r="H320" s="1"/>
  <c r="H319" s="1"/>
  <c r="H318" s="1"/>
  <c r="H315"/>
  <c r="H314" s="1"/>
  <c r="H313" s="1"/>
  <c r="H310"/>
  <c r="H309" s="1"/>
  <c r="H308" s="1"/>
  <c r="H307" s="1"/>
  <c r="H304"/>
  <c r="H303" s="1"/>
  <c r="H301"/>
  <c r="H300" s="1"/>
  <c r="H297"/>
  <c r="H296"/>
  <c r="H295" s="1"/>
  <c r="H289"/>
  <c r="H288" s="1"/>
  <c r="H287" s="1"/>
  <c r="H280"/>
  <c r="H278"/>
  <c r="H247"/>
  <c r="H246" s="1"/>
  <c r="H245" s="1"/>
  <c r="H244" s="1"/>
  <c r="H241"/>
  <c r="H240" s="1"/>
  <c r="H235"/>
  <c r="H234" s="1"/>
  <c r="H233" s="1"/>
  <c r="H232" s="1"/>
  <c r="H230"/>
  <c r="H229" s="1"/>
  <c r="H227"/>
  <c r="H226" s="1"/>
  <c r="H222"/>
  <c r="H221" s="1"/>
  <c r="H220" s="1"/>
  <c r="H209"/>
  <c r="H207"/>
  <c r="H190"/>
  <c r="H189" s="1"/>
  <c r="H185"/>
  <c r="H183"/>
  <c r="H171"/>
  <c r="H168"/>
  <c r="H161"/>
  <c r="H159"/>
  <c r="H153"/>
  <c r="H144"/>
  <c r="H142"/>
  <c r="H136"/>
  <c r="H135" s="1"/>
  <c r="H134" s="1"/>
  <c r="H132"/>
  <c r="H131" s="1"/>
  <c r="H130" s="1"/>
  <c r="H128"/>
  <c r="H127" s="1"/>
  <c r="H122"/>
  <c r="H120"/>
  <c r="H111"/>
  <c r="H109"/>
  <c r="H101"/>
  <c r="H99"/>
  <c r="H80"/>
  <c r="H79" s="1"/>
  <c r="H69"/>
  <c r="H64"/>
  <c r="H61"/>
  <c r="H60" s="1"/>
  <c r="H58"/>
  <c r="H53"/>
  <c r="H52" s="1"/>
  <c r="H50"/>
  <c r="H49" s="1"/>
  <c r="H48" s="1"/>
  <c r="H45"/>
  <c r="H44" s="1"/>
  <c r="H43" s="1"/>
  <c r="H39"/>
  <c r="H28"/>
  <c r="H18"/>
  <c r="H17" s="1"/>
  <c r="H16" s="1"/>
  <c r="I141" l="1"/>
  <c r="I140" s="1"/>
  <c r="I139" s="1"/>
  <c r="I499"/>
  <c r="J412"/>
  <c r="J141"/>
  <c r="J140" s="1"/>
  <c r="J139" s="1"/>
  <c r="H141"/>
  <c r="H140" s="1"/>
  <c r="H139" s="1"/>
  <c r="J499"/>
  <c r="H499"/>
  <c r="I839"/>
  <c r="J839"/>
  <c r="H22"/>
  <c r="H21" s="1"/>
  <c r="H897"/>
  <c r="H896" s="1"/>
  <c r="H895" s="1"/>
  <c r="H876"/>
  <c r="H875" s="1"/>
  <c r="H355"/>
  <c r="H354" s="1"/>
  <c r="H349" s="1"/>
  <c r="J206"/>
  <c r="I206"/>
  <c r="H206"/>
  <c r="H205" s="1"/>
  <c r="H756"/>
  <c r="I831"/>
  <c r="J831"/>
  <c r="H106"/>
  <c r="H105" s="1"/>
  <c r="H182"/>
  <c r="H181" s="1"/>
  <c r="H180" s="1"/>
  <c r="H115"/>
  <c r="H114" s="1"/>
  <c r="J115"/>
  <c r="J114" s="1"/>
  <c r="H78"/>
  <c r="H71" s="1"/>
  <c r="I115"/>
  <c r="I114" s="1"/>
  <c r="H63"/>
  <c r="H432"/>
  <c r="H251"/>
  <c r="I432"/>
  <c r="J432"/>
  <c r="H831"/>
  <c r="J78"/>
  <c r="J71" s="1"/>
  <c r="I78"/>
  <c r="I71" s="1"/>
  <c r="I251"/>
  <c r="J251"/>
  <c r="I318"/>
  <c r="I317" s="1"/>
  <c r="J318"/>
  <c r="J317" s="1"/>
  <c r="H317"/>
  <c r="J756"/>
  <c r="I756"/>
  <c r="H728"/>
  <c r="H727" s="1"/>
  <c r="H722" s="1"/>
  <c r="H721" s="1"/>
  <c r="H158"/>
  <c r="I277"/>
  <c r="I276" s="1"/>
  <c r="J277"/>
  <c r="J276" s="1"/>
  <c r="H277"/>
  <c r="H276" s="1"/>
  <c r="I158"/>
  <c r="J158"/>
  <c r="J63"/>
  <c r="I63"/>
  <c r="I622"/>
  <c r="J622"/>
  <c r="H622"/>
  <c r="H225"/>
  <c r="H224" s="1"/>
  <c r="H152"/>
  <c r="H151" s="1"/>
  <c r="I239"/>
  <c r="I238" s="1"/>
  <c r="I237" s="1"/>
  <c r="J550"/>
  <c r="H735"/>
  <c r="H858"/>
  <c r="J98"/>
  <c r="J97" s="1"/>
  <c r="I897"/>
  <c r="I896" s="1"/>
  <c r="I895" s="1"/>
  <c r="I662"/>
  <c r="I661" s="1"/>
  <c r="I660" s="1"/>
  <c r="H550"/>
  <c r="I876"/>
  <c r="I875" s="1"/>
  <c r="I98"/>
  <c r="I97" s="1"/>
  <c r="H333"/>
  <c r="H332" s="1"/>
  <c r="I821"/>
  <c r="I820" s="1"/>
  <c r="I819" s="1"/>
  <c r="I55"/>
  <c r="H369"/>
  <c r="J22"/>
  <c r="J21" s="1"/>
  <c r="I369"/>
  <c r="J369"/>
  <c r="I152"/>
  <c r="I151" s="1"/>
  <c r="H165"/>
  <c r="H164" s="1"/>
  <c r="H163" s="1"/>
  <c r="J355"/>
  <c r="J354" s="1"/>
  <c r="J349" s="1"/>
  <c r="J55"/>
  <c r="H889"/>
  <c r="H888" s="1"/>
  <c r="I182"/>
  <c r="I181" s="1"/>
  <c r="I180" s="1"/>
  <c r="J165"/>
  <c r="J164" s="1"/>
  <c r="J163" s="1"/>
  <c r="H538"/>
  <c r="H821"/>
  <c r="H820" s="1"/>
  <c r="H819" s="1"/>
  <c r="H488"/>
  <c r="H839"/>
  <c r="I550"/>
  <c r="I299"/>
  <c r="I286" s="1"/>
  <c r="I106"/>
  <c r="I105" s="1"/>
  <c r="H312"/>
  <c r="I567"/>
  <c r="J152"/>
  <c r="J151" s="1"/>
  <c r="J821"/>
  <c r="J820" s="1"/>
  <c r="J819" s="1"/>
  <c r="J685"/>
  <c r="J674" s="1"/>
  <c r="I225"/>
  <c r="I224" s="1"/>
  <c r="H466"/>
  <c r="H465" s="1"/>
  <c r="H464" s="1"/>
  <c r="I466"/>
  <c r="I465" s="1"/>
  <c r="I464" s="1"/>
  <c r="J488"/>
  <c r="I858"/>
  <c r="J735"/>
  <c r="I727"/>
  <c r="I722" s="1"/>
  <c r="I721" s="1"/>
  <c r="J644"/>
  <c r="J858"/>
  <c r="J727"/>
  <c r="J722" s="1"/>
  <c r="J721" s="1"/>
  <c r="I355"/>
  <c r="I354" s="1"/>
  <c r="I349" s="1"/>
  <c r="J299"/>
  <c r="J286" s="1"/>
  <c r="H812"/>
  <c r="J897"/>
  <c r="J896" s="1"/>
  <c r="J894" s="1"/>
  <c r="J876"/>
  <c r="J875" s="1"/>
  <c r="I488"/>
  <c r="H391"/>
  <c r="H390" s="1"/>
  <c r="H389" s="1"/>
  <c r="I863"/>
  <c r="I333"/>
  <c r="I332" s="1"/>
  <c r="H55"/>
  <c r="H299"/>
  <c r="H286" s="1"/>
  <c r="H567"/>
  <c r="H808"/>
  <c r="J587"/>
  <c r="I165"/>
  <c r="I164" s="1"/>
  <c r="I163" s="1"/>
  <c r="I22"/>
  <c r="I21" s="1"/>
  <c r="H863"/>
  <c r="I735"/>
  <c r="J333"/>
  <c r="J332" s="1"/>
  <c r="H662"/>
  <c r="H661" s="1"/>
  <c r="H660" s="1"/>
  <c r="I538"/>
  <c r="I312"/>
  <c r="I391"/>
  <c r="I390" s="1"/>
  <c r="I389" s="1"/>
  <c r="H98"/>
  <c r="H97" s="1"/>
  <c r="J889"/>
  <c r="J888" s="1"/>
  <c r="I812"/>
  <c r="J538"/>
  <c r="J466"/>
  <c r="J465" s="1"/>
  <c r="J464" s="1"/>
  <c r="J312"/>
  <c r="J239"/>
  <c r="J238" s="1"/>
  <c r="J237" s="1"/>
  <c r="I889"/>
  <c r="I888" s="1"/>
  <c r="J812"/>
  <c r="J567"/>
  <c r="J225"/>
  <c r="J224" s="1"/>
  <c r="J182"/>
  <c r="J181" s="1"/>
  <c r="J180" s="1"/>
  <c r="J106"/>
  <c r="J105" s="1"/>
  <c r="J391"/>
  <c r="J390" s="1"/>
  <c r="J389" s="1"/>
  <c r="I374"/>
  <c r="I373"/>
  <c r="J662"/>
  <c r="J661" s="1"/>
  <c r="J660" s="1"/>
  <c r="J863"/>
  <c r="I685"/>
  <c r="I674" s="1"/>
  <c r="I644"/>
  <c r="J808"/>
  <c r="J373"/>
  <c r="H685"/>
  <c r="H674" s="1"/>
  <c r="H644"/>
  <c r="H373"/>
  <c r="H374"/>
  <c r="J755" l="1"/>
  <c r="J754" s="1"/>
  <c r="I755"/>
  <c r="I754" s="1"/>
  <c r="H755"/>
  <c r="H754" s="1"/>
  <c r="H239"/>
  <c r="H238" s="1"/>
  <c r="H237" s="1"/>
  <c r="I830"/>
  <c r="I829" s="1"/>
  <c r="J830"/>
  <c r="J829" s="1"/>
  <c r="H96"/>
  <c r="H47"/>
  <c r="H15" s="1"/>
  <c r="I47"/>
  <c r="J47"/>
  <c r="I205"/>
  <c r="I204" s="1"/>
  <c r="I192" s="1"/>
  <c r="H204"/>
  <c r="H192" s="1"/>
  <c r="J205"/>
  <c r="J204" s="1"/>
  <c r="J192" s="1"/>
  <c r="H285"/>
  <c r="I285"/>
  <c r="J285"/>
  <c r="H487"/>
  <c r="H486" s="1"/>
  <c r="J545"/>
  <c r="J544" s="1"/>
  <c r="J487"/>
  <c r="J486" s="1"/>
  <c r="I487"/>
  <c r="I486" s="1"/>
  <c r="J368"/>
  <c r="J342" s="1"/>
  <c r="H150"/>
  <c r="H138" s="1"/>
  <c r="I150"/>
  <c r="I874"/>
  <c r="I873" s="1"/>
  <c r="I368"/>
  <c r="I342" s="1"/>
  <c r="H250"/>
  <c r="I894"/>
  <c r="J874"/>
  <c r="J873" s="1"/>
  <c r="I406"/>
  <c r="J150"/>
  <c r="H669"/>
  <c r="H830"/>
  <c r="H829" s="1"/>
  <c r="J895"/>
  <c r="H368"/>
  <c r="H342" s="1"/>
  <c r="H874"/>
  <c r="H873" s="1"/>
  <c r="J406"/>
  <c r="I669"/>
  <c r="H406"/>
  <c r="J669"/>
  <c r="H894"/>
  <c r="I96"/>
  <c r="I250"/>
  <c r="J96"/>
  <c r="J250"/>
  <c r="J15" l="1"/>
  <c r="I15"/>
  <c r="I405"/>
  <c r="I404" s="1"/>
  <c r="I388" s="1"/>
  <c r="H405"/>
  <c r="H404" s="1"/>
  <c r="H388" s="1"/>
  <c r="J405"/>
  <c r="J404" s="1"/>
  <c r="J388" s="1"/>
  <c r="J485"/>
  <c r="J484" s="1"/>
  <c r="H747"/>
  <c r="H740" s="1"/>
  <c r="J138"/>
  <c r="I138"/>
  <c r="J747"/>
  <c r="I747"/>
  <c r="I740" s="1"/>
  <c r="J740" l="1"/>
  <c r="I14"/>
  <c r="J14"/>
  <c r="H14"/>
  <c r="J13" l="1"/>
  <c r="J910" s="1"/>
  <c r="H609" l="1"/>
  <c r="H607" l="1"/>
  <c r="H587" s="1"/>
  <c r="H545" s="1"/>
  <c r="H544" l="1"/>
  <c r="H485" s="1"/>
  <c r="H484" l="1"/>
  <c r="I611"/>
  <c r="I607" l="1"/>
  <c r="I587" s="1"/>
  <c r="I545" s="1"/>
  <c r="I544" s="1"/>
  <c r="I485" s="1"/>
  <c r="H13"/>
  <c r="H910" s="1"/>
  <c r="I484" l="1"/>
  <c r="I13" l="1"/>
  <c r="I910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H55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оснащение
</t>
        </r>
      </text>
    </comment>
    <comment ref="H56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ремонты</t>
        </r>
      </text>
    </comment>
    <comment ref="H56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Вишнев горка</t>
        </r>
      </text>
    </comment>
  </commentList>
</comments>
</file>

<file path=xl/sharedStrings.xml><?xml version="1.0" encoding="utf-8"?>
<sst xmlns="http://schemas.openxmlformats.org/spreadsheetml/2006/main" count="4960" uniqueCount="699">
  <si>
    <t>10 0 00 00000</t>
  </si>
  <si>
    <t>323</t>
  </si>
  <si>
    <t>Приобретение товаров, работ, услуг в пользу граждан в целях их социального обеспечения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</si>
  <si>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</si>
  <si>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</si>
  <si>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</si>
  <si>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</si>
  <si>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</si>
  <si>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</si>
  <si>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</si>
  <si>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</si>
  <si>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</si>
  <si>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</si>
  <si>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</si>
  <si>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</si>
  <si>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</si>
  <si>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</si>
  <si>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</si>
  <si>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</si>
  <si>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</si>
  <si>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</si>
  <si>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</si>
  <si>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</si>
  <si>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</si>
  <si>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</si>
  <si>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</si>
  <si>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</si>
  <si>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</si>
  <si>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</si>
  <si>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</si>
  <si>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</si>
  <si>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</si>
  <si>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</si>
  <si>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</si>
  <si>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</si>
  <si>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</si>
  <si>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</si>
  <si>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</si>
  <si>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</si>
  <si>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</si>
  <si>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</si>
  <si>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</si>
  <si>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</si>
  <si>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</si>
  <si>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</si>
  <si>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</si>
  <si>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</si>
  <si>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</si>
  <si>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</si>
  <si>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</si>
  <si>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</si>
  <si>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</si>
  <si>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</si>
  <si>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</si>
  <si>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</si>
  <si>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</si>
  <si>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</si>
  <si>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</si>
  <si>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</si>
  <si>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</si>
  <si>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</si>
  <si>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</si>
  <si>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</si>
  <si>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</si>
  <si>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</si>
  <si>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</si>
  <si>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</si>
  <si>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</si>
  <si>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</si>
  <si>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</si>
  <si>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</si>
  <si>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</si>
  <si>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</si>
  <si>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</si>
  <si>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</si>
  <si>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</si>
  <si>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</si>
  <si>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</si>
  <si>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</si>
  <si>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</si>
  <si>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</si>
  <si>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</si>
  <si>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</si>
  <si>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</si>
  <si>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</si>
  <si>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</si>
  <si>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</si>
  <si>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</si>
  <si>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</si>
  <si>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</si>
  <si>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</si>
  <si>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</si>
  <si>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</si>
  <si>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</si>
  <si>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</si>
  <si>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</si>
  <si>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</si>
  <si>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</si>
  <si>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</si>
  <si>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</si>
  <si>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</si>
  <si>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</si>
  <si>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</si>
  <si>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</si>
  <si>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</si>
  <si>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</si>
  <si>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</si>
  <si>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</si>
  <si>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</si>
  <si>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</si>
  <si>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</si>
  <si>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</si>
  <si>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</si>
  <si>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</si>
  <si>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5</t>
  </si>
  <si>
    <t>7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</si>
  <si>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</si>
  <si>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</si>
  <si>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</si>
  <si>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</si>
  <si>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</si>
  <si>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</si>
  <si>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</si>
  <si>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</si>
  <si>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</si>
  <si>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</si>
  <si>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</si>
  <si>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</si>
  <si>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</si>
  <si>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</si>
  <si>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</si>
  <si>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 xml:space="preserve">Создание новых мест в общеобразовательных организациях, расположенных на территории Челябинской области
</t>
  </si>
  <si>
    <t>Региональный проект "Современная школа"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</si>
  <si>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</si>
  <si>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</si>
  <si>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</si>
  <si>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</si>
  <si>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</si>
  <si>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</si>
  <si>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</si>
  <si>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</si>
  <si>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</si>
  <si>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</si>
  <si>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</si>
  <si>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</si>
  <si>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</si>
  <si>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</si>
  <si>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</si>
  <si>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</si>
  <si>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</si>
  <si>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</si>
  <si>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</si>
  <si>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</si>
  <si>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</si>
  <si>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</si>
  <si>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</si>
  <si>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</si>
  <si>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</si>
  <si>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</si>
  <si>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</si>
  <si>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</si>
  <si>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</si>
  <si>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Другие вопросы в области культуры, кинематографии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</si>
  <si>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</si>
  <si>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</si>
  <si>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</si>
  <si>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</si>
  <si>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</si>
  <si>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</si>
  <si>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</si>
  <si>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</si>
  <si>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</si>
  <si>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</si>
  <si>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</si>
  <si>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</si>
  <si>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</si>
  <si>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</si>
  <si>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</si>
  <si>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</si>
  <si>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</si>
  <si>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</si>
  <si>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</si>
  <si>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</si>
  <si>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</si>
  <si>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</si>
  <si>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</si>
  <si>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</si>
  <si>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</si>
  <si>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</si>
  <si>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</si>
  <si>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</si>
  <si>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</si>
  <si>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</si>
  <si>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100</t>
  </si>
  <si>
    <t>18 0 F3 00000</t>
  </si>
  <si>
    <t>18 0 00 00000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</si>
  <si>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</si>
  <si>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</si>
  <si>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</si>
  <si>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</si>
  <si>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>05 5 00 03120</t>
  </si>
  <si>
    <t>05 4 00 03020</t>
  </si>
  <si>
    <t>06 1 00 04050</t>
  </si>
  <si>
    <t>06 2 00 04050</t>
  </si>
  <si>
    <t>03 2 00 28000</t>
  </si>
  <si>
    <t>07 6 00 28140</t>
  </si>
  <si>
    <t>03 1 00 52200</t>
  </si>
  <si>
    <t>03 1 00 52500</t>
  </si>
  <si>
    <t>03 1 P1 28180</t>
  </si>
  <si>
    <t>03 1 00 28190</t>
  </si>
  <si>
    <t>03 1 00 28220</t>
  </si>
  <si>
    <t>03 1 00 28300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</si>
  <si>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</si>
  <si>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03 1 00 28310</t>
  </si>
  <si>
    <t>03 1 00 28320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</si>
  <si>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</si>
  <si>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</si>
  <si>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</si>
  <si>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</si>
  <si>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</si>
  <si>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</si>
  <si>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</si>
  <si>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</si>
  <si>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03 2 00 28110</t>
  </si>
  <si>
    <t>03 2 00 28370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</si>
  <si>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</si>
  <si>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</si>
  <si>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</si>
  <si>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</si>
  <si>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</si>
  <si>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</si>
  <si>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</si>
  <si>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</si>
  <si>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</si>
  <si>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</si>
  <si>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</si>
  <si>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</si>
  <si>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</si>
  <si>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</si>
  <si>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</si>
  <si>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</si>
  <si>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</si>
  <si>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</si>
  <si>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</si>
  <si>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</si>
  <si>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</si>
  <si>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</si>
  <si>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</si>
  <si>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</si>
  <si>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</si>
  <si>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</si>
  <si>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</si>
  <si>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</si>
  <si>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средства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</si>
  <si>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</si>
  <si>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</si>
  <si>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</si>
  <si>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</si>
  <si>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</si>
  <si>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</si>
  <si>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</si>
  <si>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</si>
  <si>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</si>
  <si>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</si>
  <si>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</si>
  <si>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</si>
  <si>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</si>
  <si>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</si>
  <si>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</si>
  <si>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</si>
  <si>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</si>
  <si>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</si>
  <si>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</si>
  <si>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</si>
  <si>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</si>
  <si>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</si>
  <si>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</si>
  <si>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</si>
  <si>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</si>
  <si>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</si>
  <si>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</si>
  <si>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</si>
  <si>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</si>
  <si>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</si>
  <si>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</si>
  <si>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</si>
  <si>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</si>
  <si>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</si>
  <si>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</si>
  <si>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</si>
  <si>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</si>
  <si>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</si>
  <si>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99 0 00 07570</t>
  </si>
  <si>
    <t>14 0 00 01480</t>
  </si>
  <si>
    <t>21 0 00 00210</t>
  </si>
  <si>
    <t>99 0 00 11700</t>
  </si>
  <si>
    <t>99 0 00 29350</t>
  </si>
  <si>
    <t>99 0 00 59300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</si>
  <si>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</si>
  <si>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</si>
  <si>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S1020</t>
  </si>
  <si>
    <t>13 0 00 S6040</t>
  </si>
  <si>
    <t>13 0 00 S6050</t>
  </si>
  <si>
    <t>Связь и информатика</t>
  </si>
  <si>
    <t>12 0 00 13540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</si>
  <si>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</si>
  <si>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</si>
  <si>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</si>
  <si>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</si>
  <si>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</si>
  <si>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</si>
  <si>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</si>
  <si>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</si>
  <si>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</si>
  <si>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</si>
  <si>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</si>
  <si>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</si>
  <si>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</si>
  <si>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</si>
  <si>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</si>
  <si>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</si>
  <si>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</si>
  <si>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</si>
  <si>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</si>
  <si>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</si>
  <si>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</si>
  <si>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</si>
  <si>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</si>
  <si>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</si>
  <si>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</si>
  <si>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</si>
  <si>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</si>
  <si>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</si>
  <si>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</si>
  <si>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</si>
  <si>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</si>
  <si>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</si>
  <si>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</si>
  <si>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</si>
  <si>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</si>
  <si>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</si>
  <si>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Подпрограмма " Развитие инфраструктуры образовательных учреждений"</t>
  </si>
  <si>
    <t>Подпрограмма "Формирование здоровьесберегающих и безопасных условий организации образовательного процесса"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</si>
  <si>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</si>
  <si>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</si>
  <si>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</si>
  <si>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</si>
  <si>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</si>
  <si>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</si>
  <si>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</si>
  <si>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</si>
  <si>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</si>
  <si>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</si>
  <si>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</si>
  <si>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</si>
  <si>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</si>
  <si>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</si>
  <si>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</si>
  <si>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</si>
  <si>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</si>
  <si>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</si>
  <si>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</si>
  <si>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</si>
  <si>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</si>
  <si>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</si>
  <si>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</si>
  <si>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</si>
  <si>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</si>
  <si>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04 0 F2 55550</t>
  </si>
  <si>
    <t>22 0 00 00000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</si>
  <si>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</si>
  <si>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</si>
  <si>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</si>
  <si>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</si>
  <si>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</si>
  <si>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</si>
  <si>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</si>
  <si>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</si>
  <si>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</si>
  <si>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</si>
  <si>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</si>
  <si>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</si>
  <si>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</si>
  <si>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</si>
  <si>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</si>
  <si>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</si>
  <si>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</si>
  <si>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</si>
  <si>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</si>
  <si>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</si>
  <si>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</si>
  <si>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</si>
  <si>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</si>
  <si>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</si>
  <si>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</si>
  <si>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</si>
  <si>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</si>
  <si>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</si>
  <si>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</si>
  <si>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</si>
  <si>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</si>
  <si>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</si>
  <si>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</si>
  <si>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</si>
  <si>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</si>
  <si>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</si>
  <si>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</si>
  <si>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Реализация программ формирования современной городской среды</t>
  </si>
  <si>
    <t>26 0 00 00000</t>
  </si>
  <si>
    <t>04 0 F2 00000</t>
  </si>
  <si>
    <t>26 0 G1 00000</t>
  </si>
  <si>
    <t>Региональный проект " Чистая страна"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</si>
  <si>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</si>
  <si>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</si>
  <si>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</si>
  <si>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</si>
  <si>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</si>
  <si>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</si>
  <si>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</si>
  <si>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</si>
  <si>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</si>
  <si>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</si>
  <si>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</si>
  <si>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</si>
  <si>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</si>
  <si>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</si>
  <si>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</si>
  <si>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</si>
  <si>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</si>
  <si>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</si>
  <si>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</si>
  <si>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</si>
  <si>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</si>
  <si>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</si>
  <si>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</si>
  <si>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</si>
  <si>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организации. Подпрограмма "Патриотическое воспитание"</t>
  </si>
  <si>
    <t>Региональный проект «Социальная активность»</t>
  </si>
  <si>
    <t>Организация и проведение мероприятий с детьми и молодежью</t>
  </si>
  <si>
    <t>Подпрограмма "Подарим Новый год детям"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</si>
  <si>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</si>
  <si>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200</t>
  </si>
  <si>
    <t>Национальная оборона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</si>
  <si>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</si>
  <si>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</si>
  <si>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 xml:space="preserve">Муниципальная программа "Развитие муниципальной службы в Сосновском муниципальном районе" 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</si>
  <si>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</si>
  <si>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</si>
  <si>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</si>
  <si>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</si>
  <si>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</si>
  <si>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</si>
  <si>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</si>
  <si>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</si>
  <si>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</si>
  <si>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</si>
  <si>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</si>
  <si>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</si>
  <si>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</si>
  <si>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</si>
  <si>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</si>
  <si>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</si>
  <si>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</si>
  <si>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</si>
  <si>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29 0 00 00000</t>
  </si>
  <si>
    <t>29 0 00 13010</t>
  </si>
  <si>
    <t>21 0 00 29350</t>
  </si>
  <si>
    <t>01 5 00 42300</t>
  </si>
  <si>
    <t>05 2 00 S1020</t>
  </si>
  <si>
    <t>03 3 00 41600</t>
  </si>
  <si>
    <t>99 0 00 S9600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</si>
  <si>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</si>
  <si>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</si>
  <si>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</si>
  <si>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работников сельских учреждений культуры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</si>
  <si>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</si>
  <si>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</si>
  <si>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03 1 00 28540</t>
  </si>
  <si>
    <t>17 0 00 S004Д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</si>
  <si>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</si>
  <si>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</si>
  <si>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</si>
  <si>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</si>
  <si>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</si>
  <si>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</si>
  <si>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</si>
  <si>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</si>
  <si>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</si>
  <si>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</si>
  <si>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</si>
  <si>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</si>
  <si>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</si>
  <si>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</si>
  <si>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</si>
  <si>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</si>
  <si>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</si>
  <si>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</si>
  <si>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</si>
  <si>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</si>
  <si>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</si>
  <si>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</si>
  <si>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</si>
  <si>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</si>
  <si>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</si>
  <si>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</si>
  <si>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</si>
  <si>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</si>
  <si>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</si>
  <si>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</si>
  <si>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</si>
  <si>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</si>
  <si>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</si>
  <si>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</si>
  <si>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</si>
  <si>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</si>
  <si>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</si>
  <si>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8 00 L3040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</si>
  <si>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</si>
  <si>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17 0 00 S004М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</si>
  <si>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</si>
  <si>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</si>
  <si>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</si>
  <si>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17 0 00 71040</t>
  </si>
  <si>
    <t>633</t>
  </si>
  <si>
    <t>Субсидии (гранты в форме субсидий), не подлежащие казначейскому сопровождению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</si>
  <si>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</si>
  <si>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</si>
  <si>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</si>
  <si>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</si>
  <si>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</si>
  <si>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</si>
  <si>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</si>
  <si>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322</t>
  </si>
  <si>
    <t>Субсидии гражданам на приобретение жилья</t>
  </si>
  <si>
    <t>01 5 А2 5519Б</t>
  </si>
  <si>
    <t>01 5 А2 00000</t>
  </si>
  <si>
    <t>Региональный проект «Творческие люди»</t>
  </si>
  <si>
    <t>Муниципальная программа "Энергосбережение и повышение энергетической эффективности Сосновского муниципального района Челябинской области на 2021 -2025 годы"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</si>
  <si>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</si>
  <si>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</si>
  <si>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</si>
  <si>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</si>
  <si>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</si>
  <si>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</si>
  <si>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</si>
  <si>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</si>
  <si>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</si>
  <si>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</si>
  <si>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26 0 00 13030</t>
  </si>
  <si>
    <t>01 6 00 44000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</si>
  <si>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</si>
  <si>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Учреждения культуры. Подпрограмма "Развитие фестивального движения в Сосновском муниципальном районе"</t>
  </si>
  <si>
    <t>15 0 00 41600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</si>
  <si>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</si>
  <si>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</si>
  <si>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</si>
  <si>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</si>
  <si>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</si>
  <si>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 xml:space="preserve">Реализация переданных полномочий муниципального района на обеспечение первичных  мер  пожарной  безопасности
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</si>
  <si>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</si>
  <si>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</si>
  <si>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</si>
  <si>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08 1 00 S4060</t>
  </si>
  <si>
    <t>Муниципальная программа "Программа развития образования в Сосновском муниципальном районе</t>
  </si>
  <si>
    <t>01 5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</si>
  <si>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</si>
  <si>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S8130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</si>
  <si>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</si>
  <si>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07 8 00 S9010</t>
  </si>
  <si>
    <t>Подпрограмма "Профилактика безнадзорности и правонарушений несовершеннолетних</t>
  </si>
  <si>
    <t>Организация профильных смен для детей, состоящих на профилактическом учете</t>
  </si>
  <si>
    <t>07 8 00 S9030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</si>
  <si>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</si>
  <si>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15 0 00 61080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</si>
  <si>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</si>
  <si>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03 1 00 28580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</si>
  <si>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</si>
  <si>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03 3 00 08080</t>
  </si>
  <si>
    <t>05 8 00 42130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</si>
  <si>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</si>
  <si>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Музей. Подпрограмма "Развитие музейного дела в Сосновском муниципальном районе"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</si>
  <si>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</si>
  <si>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</si>
  <si>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</si>
  <si>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</si>
  <si>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</si>
  <si>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</si>
  <si>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Капитальные вложения в объекты физической культуры и спорта за счет средств местного бюджета</t>
  </si>
  <si>
    <t>25 0 00 13540</t>
  </si>
  <si>
    <t>Резервные фонды исполнительных органов местного самоуправления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</si>
  <si>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</si>
  <si>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</si>
  <si>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</si>
  <si>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</si>
  <si>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</si>
  <si>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 xml:space="preserve">Реализация мероприятий по укреплению национального согласия и  профилактика экстремистских проявлений на территории Сосновского муниципального района 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</si>
  <si>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</si>
  <si>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</si>
  <si>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Реализация полномочий Российской Федерации на оплату жилищно-коммунальных услуг отдельным категориям граждан</t>
  </si>
  <si>
    <t>Общеобразовательные организации. Подпрограмма "Одаренные дети"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</si>
  <si>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</si>
  <si>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</si>
  <si>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</si>
  <si>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01 2 00 L5191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</si>
  <si>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</si>
  <si>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05 1 00 42100</t>
  </si>
  <si>
    <t>26 0 G1 S3200</t>
  </si>
  <si>
    <t>Ликвидация несанкционированных свалок отходов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</si>
  <si>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</si>
  <si>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17 0 00 46100</t>
  </si>
  <si>
    <t>Организации в сфере физической культуры, спорта</t>
  </si>
  <si>
    <t>17 0 00 S004К</t>
  </si>
  <si>
    <t>Выплата заработной платы тренерам, дополнительно привлеченным к работе в сельской местности и малых городах Челябинской области с населением до 50 тысяч человек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</si>
  <si>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</si>
  <si>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18 0 F3 67484</t>
  </si>
  <si>
    <t>18 0 F3 6748S</t>
  </si>
  <si>
    <t>Обеспечение мероприятий по переселению граждан из аварийного жилищного фонда за счет средств местного бюджета</t>
  </si>
  <si>
    <t>03 1 00 28670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</si>
  <si>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</si>
  <si>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2023 год</t>
  </si>
  <si>
    <t>2024 год</t>
  </si>
  <si>
    <t>Ведомственная структура расходов бюджета Сосновского муниципального района на 2023 год и на плановый период 2024 и 2025 годов</t>
  </si>
  <si>
    <t>2025 год</t>
  </si>
  <si>
    <t>99 0 00 51180</t>
  </si>
  <si>
    <t>10 0 00 46030</t>
  </si>
  <si>
    <t>10 0 00 11800</t>
  </si>
  <si>
    <t>10 0 00 11900</t>
  </si>
  <si>
    <t>10 0 00 62900</t>
  </si>
  <si>
    <t>10 0 00 62910</t>
  </si>
  <si>
    <t>10 0 00 29350</t>
  </si>
  <si>
    <t>Обеспечение образовательных организаций 1,2 категории квалифицированной охраной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</si>
  <si>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 в 2023-2025 годах"</t>
  </si>
  <si>
    <t>13 0 00 11200</t>
  </si>
  <si>
    <t>06 3 00 42010</t>
  </si>
  <si>
    <t xml:space="preserve">Муниципальная программа "Молодежная политика Сосновского района" </t>
  </si>
  <si>
    <t>05 3 00 42110</t>
  </si>
  <si>
    <t>Другие мероприятия в рамках подпрограммы "Формирование здоровьесберегающих и безопасных условий организации образовательного процесса"</t>
  </si>
  <si>
    <t>Адресная субсидия гражданам в связи с ростом платы за коммунальные услуги</t>
  </si>
  <si>
    <t>03 1 00 28400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</si>
  <si>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</si>
  <si>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</si>
  <si>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28 0 00 00000</t>
  </si>
  <si>
    <t>Подпрограмма "Обеспечение доступного качественного общего и дополнительного образования"</t>
  </si>
  <si>
    <t>Муниципальная программа "Комплексное развитие сельских территорий в Сосновском районе Челябинской области"</t>
  </si>
  <si>
    <t>28 0 00 L5765</t>
  </si>
  <si>
    <t>Реализация проектов комплексного развития сельских территорий (сельских агломераций)</t>
  </si>
  <si>
    <t>06 3 00 S4080</t>
  </si>
  <si>
    <t>Проведение капитального ремонта зданий и сооружений муниципальных организаций дошкольного образования</t>
  </si>
  <si>
    <t>Региональный проект «Успех каждого ребенка»</t>
  </si>
  <si>
    <t>05 2 Е2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</si>
  <si>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</si>
  <si>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 2 Е2 54910</t>
  </si>
  <si>
    <t>06 3 00 S4040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</si>
  <si>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</si>
  <si>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05 2 Е1 00000</t>
  </si>
  <si>
    <t>05 2 Е1 55202</t>
  </si>
  <si>
    <t>Создание новых мест в общеобразовательных организациях, расположенных на территории Челябинской области</t>
  </si>
  <si>
    <t>06 3 Р2 00000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</si>
  <si>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</si>
  <si>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</si>
  <si>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</si>
  <si>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Выкуп зданий для размещения общеобразовательных организаций</t>
  </si>
  <si>
    <t>17 0 00 S0041</t>
  </si>
  <si>
    <t>Организация и проведение летних сельских спортивных игр «Золотой колос» и зимней сельской спартакиады «Уральская метелица» с целью популяризации здорового образа жизни</t>
  </si>
  <si>
    <t>17 0 00 S0044</t>
  </si>
  <si>
    <t>Приобретение спортивного инвентаря и оборудования для физкультурно-спортивных организаций</t>
  </si>
  <si>
    <t>01 5 00 S8110</t>
  </si>
  <si>
    <t>Проведение ремонтных работ, противопо-жарных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</si>
  <si>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Выкуп зданий для размещения дошкольных образовательных организаций</t>
  </si>
  <si>
    <t>06 3 Р2 52321</t>
  </si>
  <si>
    <t>01 5 00 S8100</t>
  </si>
  <si>
    <t>Укрепление материально-технической базы и оснащение оборудованием детских школ искусств</t>
  </si>
  <si>
    <t>01 5 А1 00000</t>
  </si>
  <si>
    <t>01 5 А1 55131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</si>
  <si>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</si>
  <si>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</si>
  <si>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17 0 00 S0080</t>
  </si>
  <si>
    <t>Оплата услуг специалистов по организации «плавательного всеобуча»</t>
  </si>
  <si>
    <t>10 0 00 S6210</t>
  </si>
  <si>
    <t>Мероприятия по организации официальных пляжей в традиционно популярных местах неорганизованного отдыха людей вблизи водоемов</t>
  </si>
  <si>
    <t>28 0 00 L5766</t>
  </si>
  <si>
    <t>Реализация мероприятий по благоустройству сельских территорий</t>
  </si>
  <si>
    <t>Региональный проект "Успех каждого ребенка"</t>
  </si>
  <si>
    <t>Подпрограмма "Поддержка и развитие профессионального мастерства педагогических работников"</t>
  </si>
  <si>
    <t>05 2 E2 00000</t>
  </si>
  <si>
    <t>05 2 E2 50980</t>
  </si>
  <si>
    <t>05 2 Е2 S3050</t>
  </si>
  <si>
    <t>05 2 00 S1030</t>
  </si>
  <si>
    <t>99 0 00 10220</t>
  </si>
  <si>
    <t>(руб.)</t>
  </si>
  <si>
    <t>8</t>
  </si>
  <si>
    <t>9</t>
  </si>
  <si>
    <t>Муниципальная программа "Защита населения и территории Сосновского муниципального района от чрезвычайных ситуаций, обеспечения пожарной безопасности и безопасности людей на водных объектах, развитие единой дежурно-диспетчерской службы" на 2023-2025 годы</t>
  </si>
  <si>
    <t>Муниципальная районная программа  "Развитие физической культуры и спорта в Сосновском муниципальном районе"</t>
  </si>
  <si>
    <t xml:space="preserve">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"О бюджете Сосновского муниципального района на 2023 год и на плановый период 2024 и 2025 годов                                                                                                                             от  "   " _________  2022г. №                                                                                                 </t>
  </si>
  <si>
    <t>Другие мероприятия в рамках подпрограммы "Развитие инфраструктуры дошкольных образовательных учреждений"</t>
  </si>
  <si>
    <t xml:space="preserve">Муниципальная районная комплексная социальная программа Сосновского муниципального района  "Крепкая семья" </t>
  </si>
  <si>
    <t>Муниципальная районная программа "Улучшение условий и охраны труда в Сосновском муниципальном районе"</t>
  </si>
  <si>
    <t>Муниципальная программа "Развитие информационного общества в Сосновском муниципальном районе на 2020-2030"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</si>
</sst>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?"/>
  </numFmts>
  <fonts count="1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charset val="204"/>
    </font>
    <font>
      <sz val="8"/>
      <color theme="1"/>
      <name val="Arial Cyr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54">
    <xf numFmtId="0" fontId="0" fillId="0" borderId="0" xfId="0"/>
    <xf numFmtId="4" fontId="6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8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166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/>
    <xf numFmtId="43" fontId="6" fillId="0" borderId="0" xfId="0" applyNumberFormat="1" applyFont="1" applyFill="1"/>
    <xf numFmtId="164" fontId="8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6" fillId="0" borderId="0" xfId="0" applyNumberFormat="1" applyFont="1" applyFill="1"/>
    <xf numFmtId="0" fontId="6" fillId="0" borderId="0" xfId="0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vertical="top"/>
    </xf>
    <xf numFmtId="4" fontId="10" fillId="0" borderId="1" xfId="0" applyNumberFormat="1" applyFont="1" applyFill="1" applyBorder="1" applyAlignment="1" applyProtection="1">
      <alignment vertical="top"/>
      <protection locked="0"/>
    </xf>
    <xf numFmtId="4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 applyProtection="1">
      <alignment vertical="top" wrapText="1"/>
    </xf>
    <xf numFmtId="165" fontId="6" fillId="0" borderId="1" xfId="2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 applyProtection="1">
      <alignment vertical="top" wrapText="1"/>
      <protection locked="0"/>
    </xf>
    <xf numFmtId="4" fontId="9" fillId="0" borderId="1" xfId="0" applyNumberFormat="1" applyFont="1" applyFill="1" applyBorder="1" applyAlignment="1" applyProtection="1">
      <alignment vertical="top" wrapText="1"/>
    </xf>
    <xf numFmtId="164" fontId="6" fillId="0" borderId="0" xfId="2" applyFont="1" applyFill="1"/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0"/>
  <sheetViews>
    <sheetView tabSelected="1" showRuler="0" topLeftCell="A112" zoomScale="110" zoomScaleNormal="110" zoomScaleSheetLayoutView="110" zoomScalePageLayoutView="84" workbookViewId="0">
      <selection activeCell="E133" sqref="E133"/>
    </sheetView>
  </sheetViews>
  <sheetFormatPr defaultColWidth="8.85546875" defaultRowHeight="11.25"/>
  <cols>
    <col min="1" max="1" width="62.7109375" style="4" customWidth="1"/>
    <col min="2" max="2" width="5.28515625" style="29" customWidth="1"/>
    <col min="3" max="3" width="4.5703125" style="30" customWidth="1"/>
    <col min="4" max="4" width="3.7109375" style="30" customWidth="1"/>
    <col min="5" max="5" width="14.140625" style="30" customWidth="1"/>
    <col min="6" max="6" width="4.28515625" style="30" customWidth="1"/>
    <col min="7" max="7" width="3.85546875" style="30" customWidth="1"/>
    <col min="8" max="8" width="15.85546875" style="4" customWidth="1"/>
    <col min="9" max="9" width="16.28515625" style="4" customWidth="1"/>
    <col min="10" max="10" width="17.42578125" style="4" customWidth="1"/>
    <col min="11" max="16384" width="8.85546875" style="4"/>
  </cols>
  <sheetData>
    <row r="1" spans="1:10" ht="0.75" customHeight="1">
      <c r="C1" s="53" t="s">
        <v>694</v>
      </c>
      <c r="D1" s="53"/>
      <c r="E1" s="53"/>
      <c r="F1" s="53"/>
      <c r="G1" s="53"/>
      <c r="H1" s="53"/>
      <c r="I1" s="53"/>
      <c r="J1" s="53"/>
    </row>
    <row r="2" spans="1:10" ht="28.5" customHeight="1">
      <c r="C2" s="53"/>
      <c r="D2" s="53"/>
      <c r="E2" s="53"/>
      <c r="F2" s="53"/>
      <c r="G2" s="53"/>
      <c r="H2" s="53"/>
      <c r="I2" s="53"/>
      <c r="J2" s="53"/>
    </row>
    <row r="3" spans="1:10" ht="12.75" customHeight="1">
      <c r="C3" s="53"/>
      <c r="D3" s="53"/>
      <c r="E3" s="53"/>
      <c r="F3" s="53"/>
      <c r="G3" s="53"/>
      <c r="H3" s="53"/>
      <c r="I3" s="53"/>
      <c r="J3" s="53"/>
    </row>
    <row r="4" spans="1:10" ht="8.25" customHeight="1">
      <c r="C4" s="53"/>
      <c r="D4" s="53"/>
      <c r="E4" s="53"/>
      <c r="F4" s="53"/>
      <c r="G4" s="53"/>
      <c r="H4" s="53"/>
      <c r="I4" s="53"/>
      <c r="J4" s="53"/>
    </row>
    <row r="5" spans="1:10" ht="11.25" hidden="1" customHeight="1">
      <c r="C5" s="53"/>
      <c r="D5" s="53"/>
      <c r="E5" s="53"/>
      <c r="F5" s="53"/>
      <c r="G5" s="53"/>
      <c r="H5" s="53"/>
      <c r="I5" s="53"/>
      <c r="J5" s="53"/>
    </row>
    <row r="6" spans="1:10">
      <c r="H6" s="31"/>
      <c r="I6" s="32"/>
      <c r="J6" s="32"/>
    </row>
    <row r="7" spans="1:10" ht="12.75" customHeight="1">
      <c r="A7" s="52" t="s">
        <v>621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2.7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12.75">
      <c r="A9" s="42"/>
      <c r="B9" s="42"/>
      <c r="C9" s="42"/>
      <c r="D9" s="42"/>
      <c r="E9" s="42"/>
      <c r="F9" s="42"/>
      <c r="G9" s="42"/>
      <c r="H9" s="33"/>
      <c r="I9" s="33"/>
      <c r="J9" s="33"/>
    </row>
    <row r="10" spans="1:10">
      <c r="A10" s="5"/>
      <c r="B10" s="34"/>
      <c r="C10" s="34"/>
      <c r="D10" s="34"/>
      <c r="E10" s="34"/>
      <c r="F10" s="34"/>
      <c r="G10" s="34"/>
      <c r="H10" s="35"/>
      <c r="I10" s="35"/>
      <c r="J10" s="36" t="s">
        <v>689</v>
      </c>
    </row>
    <row r="11" spans="1:10" ht="57.75" customHeight="1">
      <c r="A11" s="6" t="s">
        <v>139</v>
      </c>
      <c r="B11" s="37" t="s">
        <v>67</v>
      </c>
      <c r="C11" s="37" t="s">
        <v>77</v>
      </c>
      <c r="D11" s="37" t="s">
        <v>78</v>
      </c>
      <c r="E11" s="37" t="s">
        <v>263</v>
      </c>
      <c r="F11" s="37" t="s">
        <v>83</v>
      </c>
      <c r="G11" s="37"/>
      <c r="H11" s="6" t="s">
        <v>619</v>
      </c>
      <c r="I11" s="6" t="s">
        <v>620</v>
      </c>
      <c r="J11" s="6" t="s">
        <v>622</v>
      </c>
    </row>
    <row r="12" spans="1:10">
      <c r="A12" s="7" t="s">
        <v>46</v>
      </c>
      <c r="B12" s="7" t="s">
        <v>42</v>
      </c>
      <c r="C12" s="7" t="s">
        <v>43</v>
      </c>
      <c r="D12" s="7" t="s">
        <v>44</v>
      </c>
      <c r="E12" s="7" t="s">
        <v>114</v>
      </c>
      <c r="F12" s="7" t="s">
        <v>45</v>
      </c>
      <c r="G12" s="7" t="s">
        <v>115</v>
      </c>
      <c r="H12" s="7" t="s">
        <v>690</v>
      </c>
      <c r="I12" s="7" t="s">
        <v>691</v>
      </c>
      <c r="J12" s="7" t="s">
        <v>141</v>
      </c>
    </row>
    <row r="13" spans="1:10" ht="12" customHeight="1">
      <c r="A13" s="8" t="s">
        <v>76</v>
      </c>
      <c r="B13" s="43"/>
      <c r="C13" s="43"/>
      <c r="D13" s="43"/>
      <c r="E13" s="43"/>
      <c r="F13" s="43"/>
      <c r="G13" s="43"/>
      <c r="H13" s="45">
        <f>H14+H285+H342+H388+H484+H740+H873+H894</f>
        <v>6300019400.000001</v>
      </c>
      <c r="I13" s="45">
        <f>I14+I285+I342+I388+I484+I740+I873+I894</f>
        <v>3060026630</v>
      </c>
      <c r="J13" s="45">
        <f>J14+J285+J342+J388+J484+J740+J873+J894</f>
        <v>3069963029.9999995</v>
      </c>
    </row>
    <row r="14" spans="1:10" ht="11.25" customHeight="1">
      <c r="A14" s="2" t="s">
        <v>53</v>
      </c>
      <c r="B14" s="3" t="s">
        <v>68</v>
      </c>
      <c r="C14" s="38"/>
      <c r="D14" s="38"/>
      <c r="E14" s="38"/>
      <c r="F14" s="38"/>
      <c r="G14" s="38"/>
      <c r="H14" s="46">
        <f>H15+H71+H96+H138+H180+H192++H238+H244+H250</f>
        <v>3298609029.8299999</v>
      </c>
      <c r="I14" s="46">
        <f>I15+I71+I96+I138+I180+I192++I238+I244+I250</f>
        <v>302092094.38</v>
      </c>
      <c r="J14" s="46">
        <f>J15+J71+J96+J138+J180+J192++J238+J244+J250</f>
        <v>297620406.77999997</v>
      </c>
    </row>
    <row r="15" spans="1:10" ht="11.25" customHeight="1">
      <c r="A15" s="2" t="s">
        <v>81</v>
      </c>
      <c r="B15" s="3" t="s">
        <v>68</v>
      </c>
      <c r="C15" s="3" t="s">
        <v>79</v>
      </c>
      <c r="D15" s="3" t="s">
        <v>80</v>
      </c>
      <c r="E15" s="3"/>
      <c r="F15" s="3"/>
      <c r="G15" s="1"/>
      <c r="H15" s="46">
        <f>H16+H21+H43+H47</f>
        <v>117886028.41</v>
      </c>
      <c r="I15" s="46">
        <f>I16+I21+I43+I47</f>
        <v>101015028.41</v>
      </c>
      <c r="J15" s="46">
        <f>J16+J21+J43+J47</f>
        <v>101015028.41</v>
      </c>
    </row>
    <row r="16" spans="1:10" ht="22.5" customHeight="1">
      <c r="A16" s="2" t="s">
        <v>397</v>
      </c>
      <c r="B16" s="3" t="s">
        <v>68</v>
      </c>
      <c r="C16" s="3" t="s">
        <v>79</v>
      </c>
      <c r="D16" s="3" t="s">
        <v>82</v>
      </c>
      <c r="E16" s="3"/>
      <c r="F16" s="3"/>
      <c r="G16" s="3"/>
      <c r="H16" s="46">
        <f>H17</f>
        <v>3651738.0199999996</v>
      </c>
      <c r="I16" s="46">
        <f t="shared" ref="I16:J17" si="0">I17</f>
        <v>3651738.0199999996</v>
      </c>
      <c r="J16" s="46">
        <f t="shared" si="0"/>
        <v>3651738.0199999996</v>
      </c>
    </row>
    <row r="17" spans="1:10" ht="11.25" customHeight="1">
      <c r="A17" s="9" t="s">
        <v>385</v>
      </c>
      <c r="B17" s="3" t="s">
        <v>68</v>
      </c>
      <c r="C17" s="3" t="s">
        <v>79</v>
      </c>
      <c r="D17" s="3" t="s">
        <v>82</v>
      </c>
      <c r="E17" s="3" t="s">
        <v>238</v>
      </c>
      <c r="F17" s="3"/>
      <c r="G17" s="3"/>
      <c r="H17" s="46">
        <f>H18</f>
        <v>3651738.0199999996</v>
      </c>
      <c r="I17" s="46">
        <f t="shared" si="0"/>
        <v>3651738.0199999996</v>
      </c>
      <c r="J17" s="46">
        <f t="shared" si="0"/>
        <v>3651738.0199999996</v>
      </c>
    </row>
    <row r="18" spans="1:10" ht="11.25" customHeight="1">
      <c r="A18" s="2" t="s">
        <v>54</v>
      </c>
      <c r="B18" s="3" t="s">
        <v>68</v>
      </c>
      <c r="C18" s="3" t="s">
        <v>79</v>
      </c>
      <c r="D18" s="3" t="s">
        <v>82</v>
      </c>
      <c r="E18" s="3" t="s">
        <v>286</v>
      </c>
      <c r="F18" s="3"/>
      <c r="G18" s="3"/>
      <c r="H18" s="46">
        <f>H19+H20</f>
        <v>3651738.0199999996</v>
      </c>
      <c r="I18" s="46">
        <f t="shared" ref="I18:J18" si="1">I19+I20</f>
        <v>3651738.0199999996</v>
      </c>
      <c r="J18" s="46">
        <f t="shared" si="1"/>
        <v>3651738.0199999996</v>
      </c>
    </row>
    <row r="19" spans="1:10" ht="11.25" customHeight="1">
      <c r="A19" s="10" t="s">
        <v>374</v>
      </c>
      <c r="B19" s="3" t="s">
        <v>68</v>
      </c>
      <c r="C19" s="3" t="s">
        <v>79</v>
      </c>
      <c r="D19" s="3" t="s">
        <v>82</v>
      </c>
      <c r="E19" s="3" t="s">
        <v>286</v>
      </c>
      <c r="F19" s="3" t="s">
        <v>84</v>
      </c>
      <c r="G19" s="3"/>
      <c r="H19" s="46">
        <v>2804714.3</v>
      </c>
      <c r="I19" s="46">
        <v>2804714.3</v>
      </c>
      <c r="J19" s="46">
        <v>2804714.3</v>
      </c>
    </row>
    <row r="20" spans="1:10" ht="33.75">
      <c r="A20" s="10" t="s">
        <v>376</v>
      </c>
      <c r="B20" s="3" t="s">
        <v>68</v>
      </c>
      <c r="C20" s="3" t="s">
        <v>79</v>
      </c>
      <c r="D20" s="3" t="s">
        <v>82</v>
      </c>
      <c r="E20" s="3" t="s">
        <v>286</v>
      </c>
      <c r="F20" s="3" t="s">
        <v>375</v>
      </c>
      <c r="G20" s="3"/>
      <c r="H20" s="46">
        <v>847023.72</v>
      </c>
      <c r="I20" s="46">
        <v>847023.72</v>
      </c>
      <c r="J20" s="46">
        <v>847023.72</v>
      </c>
    </row>
    <row r="21" spans="1:10" ht="33.75" customHeight="1">
      <c r="A21" s="11" t="s">
        <v>398</v>
      </c>
      <c r="B21" s="3" t="s">
        <v>68</v>
      </c>
      <c r="C21" s="3" t="s">
        <v>79</v>
      </c>
      <c r="D21" s="3" t="s">
        <v>85</v>
      </c>
      <c r="E21" s="3"/>
      <c r="F21" s="3"/>
      <c r="G21" s="3"/>
      <c r="H21" s="46">
        <f>H22</f>
        <v>109393590.39</v>
      </c>
      <c r="I21" s="46">
        <f t="shared" ref="I21:J21" si="2">I22</f>
        <v>93092590.390000001</v>
      </c>
      <c r="J21" s="46">
        <f t="shared" si="2"/>
        <v>93092590.390000001</v>
      </c>
    </row>
    <row r="22" spans="1:10" ht="11.25" customHeight="1">
      <c r="A22" s="9" t="s">
        <v>385</v>
      </c>
      <c r="B22" s="3" t="s">
        <v>68</v>
      </c>
      <c r="C22" s="3" t="s">
        <v>79</v>
      </c>
      <c r="D22" s="3" t="s">
        <v>85</v>
      </c>
      <c r="E22" s="3" t="s">
        <v>238</v>
      </c>
      <c r="F22" s="3"/>
      <c r="G22" s="3"/>
      <c r="H22" s="46">
        <f>H23+H28+H31+H39</f>
        <v>109393590.39</v>
      </c>
      <c r="I22" s="46">
        <f>I23+I28+I31+I39</f>
        <v>93092590.390000001</v>
      </c>
      <c r="J22" s="46">
        <f>J23+J28+J31+J39</f>
        <v>93092590.390000001</v>
      </c>
    </row>
    <row r="23" spans="1:10" ht="11.25" customHeight="1">
      <c r="A23" s="12" t="s">
        <v>479</v>
      </c>
      <c r="B23" s="3" t="s">
        <v>68</v>
      </c>
      <c r="C23" s="3" t="s">
        <v>79</v>
      </c>
      <c r="D23" s="3" t="s">
        <v>85</v>
      </c>
      <c r="E23" s="3" t="s">
        <v>288</v>
      </c>
      <c r="F23" s="3"/>
      <c r="G23" s="3"/>
      <c r="H23" s="46">
        <f>H24+H25+H27+H26</f>
        <v>2328900</v>
      </c>
      <c r="I23" s="46">
        <f t="shared" ref="I23:J23" si="3">I24+I25+I27+I26</f>
        <v>2328900</v>
      </c>
      <c r="J23" s="46">
        <f t="shared" si="3"/>
        <v>2328900</v>
      </c>
    </row>
    <row r="24" spans="1:10" ht="11.25" customHeight="1">
      <c r="A24" s="10" t="s">
        <v>374</v>
      </c>
      <c r="B24" s="3" t="s">
        <v>68</v>
      </c>
      <c r="C24" s="3" t="s">
        <v>79</v>
      </c>
      <c r="D24" s="3" t="s">
        <v>85</v>
      </c>
      <c r="E24" s="3" t="s">
        <v>288</v>
      </c>
      <c r="F24" s="3" t="s">
        <v>84</v>
      </c>
      <c r="G24" s="3" t="s">
        <v>193</v>
      </c>
      <c r="H24" s="47">
        <v>1018139.59</v>
      </c>
      <c r="I24" s="47">
        <v>1018139.59</v>
      </c>
      <c r="J24" s="47">
        <v>1018139.59</v>
      </c>
    </row>
    <row r="25" spans="1:10" ht="33.75">
      <c r="A25" s="10" t="s">
        <v>376</v>
      </c>
      <c r="B25" s="3" t="s">
        <v>68</v>
      </c>
      <c r="C25" s="3" t="s">
        <v>79</v>
      </c>
      <c r="D25" s="3" t="s">
        <v>85</v>
      </c>
      <c r="E25" s="3" t="s">
        <v>288</v>
      </c>
      <c r="F25" s="3" t="s">
        <v>375</v>
      </c>
      <c r="G25" s="3" t="s">
        <v>193</v>
      </c>
      <c r="H25" s="47">
        <v>233263.63</v>
      </c>
      <c r="I25" s="47">
        <v>233263.63</v>
      </c>
      <c r="J25" s="47">
        <v>233263.63</v>
      </c>
    </row>
    <row r="26" spans="1:10" ht="22.5">
      <c r="A26" s="2" t="s">
        <v>173</v>
      </c>
      <c r="B26" s="3" t="s">
        <v>68</v>
      </c>
      <c r="C26" s="3" t="s">
        <v>79</v>
      </c>
      <c r="D26" s="3" t="s">
        <v>85</v>
      </c>
      <c r="E26" s="3" t="s">
        <v>288</v>
      </c>
      <c r="F26" s="3" t="s">
        <v>172</v>
      </c>
      <c r="G26" s="3" t="s">
        <v>193</v>
      </c>
      <c r="H26" s="47">
        <v>4500</v>
      </c>
      <c r="I26" s="47">
        <v>4500</v>
      </c>
      <c r="J26" s="47">
        <v>4500</v>
      </c>
    </row>
    <row r="27" spans="1:10" ht="11.25" customHeight="1">
      <c r="A27" s="2" t="s">
        <v>383</v>
      </c>
      <c r="B27" s="3" t="s">
        <v>68</v>
      </c>
      <c r="C27" s="3" t="s">
        <v>79</v>
      </c>
      <c r="D27" s="3" t="s">
        <v>85</v>
      </c>
      <c r="E27" s="3" t="s">
        <v>288</v>
      </c>
      <c r="F27" s="3" t="s">
        <v>88</v>
      </c>
      <c r="G27" s="3" t="s">
        <v>193</v>
      </c>
      <c r="H27" s="47">
        <v>1072996.78</v>
      </c>
      <c r="I27" s="47">
        <v>1072996.78</v>
      </c>
      <c r="J27" s="47">
        <v>1072996.78</v>
      </c>
    </row>
    <row r="28" spans="1:10" ht="22.5">
      <c r="A28" s="12" t="s">
        <v>480</v>
      </c>
      <c r="B28" s="3" t="s">
        <v>68</v>
      </c>
      <c r="C28" s="3" t="s">
        <v>79</v>
      </c>
      <c r="D28" s="3" t="s">
        <v>85</v>
      </c>
      <c r="E28" s="3" t="s">
        <v>289</v>
      </c>
      <c r="F28" s="3"/>
      <c r="G28" s="3"/>
      <c r="H28" s="44">
        <f>H30+H29</f>
        <v>129900</v>
      </c>
      <c r="I28" s="44">
        <f t="shared" ref="I28:J28" si="4">I30+I29</f>
        <v>129900</v>
      </c>
      <c r="J28" s="44">
        <f t="shared" si="4"/>
        <v>129900</v>
      </c>
    </row>
    <row r="29" spans="1:10" ht="22.5">
      <c r="A29" s="2" t="s">
        <v>173</v>
      </c>
      <c r="B29" s="3" t="s">
        <v>68</v>
      </c>
      <c r="C29" s="3" t="s">
        <v>79</v>
      </c>
      <c r="D29" s="3" t="s">
        <v>85</v>
      </c>
      <c r="E29" s="3" t="s">
        <v>289</v>
      </c>
      <c r="F29" s="3" t="s">
        <v>172</v>
      </c>
      <c r="G29" s="3" t="s">
        <v>193</v>
      </c>
      <c r="H29" s="44">
        <v>40000</v>
      </c>
      <c r="I29" s="44">
        <v>40000</v>
      </c>
      <c r="J29" s="44">
        <v>40000</v>
      </c>
    </row>
    <row r="30" spans="1:10" ht="11.25" customHeight="1">
      <c r="A30" s="2" t="s">
        <v>383</v>
      </c>
      <c r="B30" s="3" t="s">
        <v>68</v>
      </c>
      <c r="C30" s="3" t="s">
        <v>79</v>
      </c>
      <c r="D30" s="3" t="s">
        <v>85</v>
      </c>
      <c r="E30" s="3" t="s">
        <v>289</v>
      </c>
      <c r="F30" s="3" t="s">
        <v>88</v>
      </c>
      <c r="G30" s="3" t="s">
        <v>193</v>
      </c>
      <c r="H30" s="47">
        <v>89900</v>
      </c>
      <c r="I30" s="47">
        <v>89900</v>
      </c>
      <c r="J30" s="47">
        <v>89900</v>
      </c>
    </row>
    <row r="31" spans="1:10" ht="22.5" customHeight="1">
      <c r="A31" s="9" t="s">
        <v>264</v>
      </c>
      <c r="B31" s="3" t="s">
        <v>68</v>
      </c>
      <c r="C31" s="3" t="s">
        <v>79</v>
      </c>
      <c r="D31" s="3" t="s">
        <v>85</v>
      </c>
      <c r="E31" s="3" t="s">
        <v>287</v>
      </c>
      <c r="F31" s="3"/>
      <c r="G31" s="3"/>
      <c r="H31" s="46">
        <f>H32+H33+H34+H35+H36+H37+H38</f>
        <v>106797190.39</v>
      </c>
      <c r="I31" s="46">
        <f t="shared" ref="I31:J31" si="5">I32+I33+I34+I35+I36+I37+I38</f>
        <v>90496190.390000001</v>
      </c>
      <c r="J31" s="46">
        <f t="shared" si="5"/>
        <v>90496190.390000001</v>
      </c>
    </row>
    <row r="32" spans="1:10" ht="11.25" customHeight="1">
      <c r="A32" s="10" t="s">
        <v>374</v>
      </c>
      <c r="B32" s="3" t="s">
        <v>68</v>
      </c>
      <c r="C32" s="3" t="s">
        <v>79</v>
      </c>
      <c r="D32" s="3" t="s">
        <v>85</v>
      </c>
      <c r="E32" s="3" t="s">
        <v>287</v>
      </c>
      <c r="F32" s="3" t="s">
        <v>84</v>
      </c>
      <c r="G32" s="3"/>
      <c r="H32" s="47">
        <f>7870030.46+45846426.93+11068762.31+574716.87+136369.42</f>
        <v>65496305.990000002</v>
      </c>
      <c r="I32" s="47">
        <f t="shared" ref="I32:J32" si="6">7870030.46+45846426.93+11068762.31+574716.87+136369.42</f>
        <v>65496305.990000002</v>
      </c>
      <c r="J32" s="47">
        <f t="shared" si="6"/>
        <v>65496305.990000002</v>
      </c>
    </row>
    <row r="33" spans="1:10" ht="33.75">
      <c r="A33" s="10" t="s">
        <v>376</v>
      </c>
      <c r="B33" s="3" t="s">
        <v>68</v>
      </c>
      <c r="C33" s="3" t="s">
        <v>79</v>
      </c>
      <c r="D33" s="3" t="s">
        <v>85</v>
      </c>
      <c r="E33" s="3" t="s">
        <v>287</v>
      </c>
      <c r="F33" s="3" t="s">
        <v>375</v>
      </c>
      <c r="G33" s="3"/>
      <c r="H33" s="47">
        <f>2376749.2+13845620.93+3342766.22+173564.49+41183.56</f>
        <v>19779884.399999995</v>
      </c>
      <c r="I33" s="47">
        <f t="shared" ref="I33:J33" si="7">2376749.2+13845620.93+3342766.22+173564.49+41183.56</f>
        <v>19779884.399999995</v>
      </c>
      <c r="J33" s="47">
        <f t="shared" si="7"/>
        <v>19779884.399999995</v>
      </c>
    </row>
    <row r="34" spans="1:10" ht="22.5">
      <c r="A34" s="2" t="s">
        <v>173</v>
      </c>
      <c r="B34" s="3" t="s">
        <v>68</v>
      </c>
      <c r="C34" s="3" t="s">
        <v>79</v>
      </c>
      <c r="D34" s="3" t="s">
        <v>85</v>
      </c>
      <c r="E34" s="3" t="s">
        <v>287</v>
      </c>
      <c r="F34" s="3" t="s">
        <v>172</v>
      </c>
      <c r="G34" s="3"/>
      <c r="H34" s="47">
        <v>2451000</v>
      </c>
      <c r="I34" s="47">
        <v>500000</v>
      </c>
      <c r="J34" s="47">
        <v>500000</v>
      </c>
    </row>
    <row r="35" spans="1:10" ht="11.25" customHeight="1">
      <c r="A35" s="2" t="s">
        <v>383</v>
      </c>
      <c r="B35" s="3" t="s">
        <v>68</v>
      </c>
      <c r="C35" s="3" t="s">
        <v>79</v>
      </c>
      <c r="D35" s="3" t="s">
        <v>85</v>
      </c>
      <c r="E35" s="3" t="s">
        <v>287</v>
      </c>
      <c r="F35" s="3" t="s">
        <v>88</v>
      </c>
      <c r="G35" s="3"/>
      <c r="H35" s="47">
        <v>15650000</v>
      </c>
      <c r="I35" s="47">
        <v>1000000</v>
      </c>
      <c r="J35" s="47">
        <v>1000000</v>
      </c>
    </row>
    <row r="36" spans="1:10" ht="11.25" customHeight="1">
      <c r="A36" s="13" t="s">
        <v>403</v>
      </c>
      <c r="B36" s="3" t="s">
        <v>68</v>
      </c>
      <c r="C36" s="3" t="s">
        <v>79</v>
      </c>
      <c r="D36" s="3" t="s">
        <v>85</v>
      </c>
      <c r="E36" s="3" t="s">
        <v>287</v>
      </c>
      <c r="F36" s="3" t="s">
        <v>402</v>
      </c>
      <c r="G36" s="3"/>
      <c r="H36" s="47">
        <f>2450000+1500000-950000-500000</f>
        <v>2500000</v>
      </c>
      <c r="I36" s="47">
        <f>2500000+1600000-800000-500000</f>
        <v>2800000</v>
      </c>
      <c r="J36" s="47">
        <f>2500000+1600000-800000-500000</f>
        <v>2800000</v>
      </c>
    </row>
    <row r="37" spans="1:10" ht="11.25" customHeight="1">
      <c r="A37" s="2" t="s">
        <v>91</v>
      </c>
      <c r="B37" s="3" t="s">
        <v>68</v>
      </c>
      <c r="C37" s="3" t="s">
        <v>79</v>
      </c>
      <c r="D37" s="3" t="s">
        <v>85</v>
      </c>
      <c r="E37" s="3" t="s">
        <v>287</v>
      </c>
      <c r="F37" s="3" t="s">
        <v>89</v>
      </c>
      <c r="G37" s="3"/>
      <c r="H37" s="47">
        <v>800000</v>
      </c>
      <c r="I37" s="47">
        <v>800000</v>
      </c>
      <c r="J37" s="47">
        <v>800000</v>
      </c>
    </row>
    <row r="38" spans="1:10" ht="11.25" customHeight="1">
      <c r="A38" s="2" t="s">
        <v>282</v>
      </c>
      <c r="B38" s="3" t="s">
        <v>68</v>
      </c>
      <c r="C38" s="3" t="s">
        <v>79</v>
      </c>
      <c r="D38" s="3" t="s">
        <v>85</v>
      </c>
      <c r="E38" s="3" t="s">
        <v>287</v>
      </c>
      <c r="F38" s="3" t="s">
        <v>90</v>
      </c>
      <c r="G38" s="3"/>
      <c r="H38" s="47">
        <v>120000</v>
      </c>
      <c r="I38" s="47">
        <v>120000</v>
      </c>
      <c r="J38" s="47">
        <v>120000</v>
      </c>
    </row>
    <row r="39" spans="1:10" ht="157.5" customHeight="1">
      <c r="A39" s="9" t="s">
        <v>481</v>
      </c>
      <c r="B39" s="3" t="s">
        <v>68</v>
      </c>
      <c r="C39" s="3" t="s">
        <v>79</v>
      </c>
      <c r="D39" s="3" t="s">
        <v>85</v>
      </c>
      <c r="E39" s="3" t="s">
        <v>290</v>
      </c>
      <c r="F39" s="3"/>
      <c r="G39" s="3"/>
      <c r="H39" s="44">
        <f>H40+H41+H42</f>
        <v>137600</v>
      </c>
      <c r="I39" s="44">
        <f t="shared" ref="I39:J39" si="8">I40+I41+I42</f>
        <v>137600</v>
      </c>
      <c r="J39" s="44">
        <f t="shared" si="8"/>
        <v>137600</v>
      </c>
    </row>
    <row r="40" spans="1:10" ht="11.25" customHeight="1">
      <c r="A40" s="10" t="s">
        <v>374</v>
      </c>
      <c r="B40" s="3" t="s">
        <v>68</v>
      </c>
      <c r="C40" s="3" t="s">
        <v>79</v>
      </c>
      <c r="D40" s="3" t="s">
        <v>85</v>
      </c>
      <c r="E40" s="3" t="s">
        <v>290</v>
      </c>
      <c r="F40" s="3" t="s">
        <v>84</v>
      </c>
      <c r="G40" s="3" t="s">
        <v>193</v>
      </c>
      <c r="H40" s="47">
        <v>86900</v>
      </c>
      <c r="I40" s="47">
        <v>86900</v>
      </c>
      <c r="J40" s="47">
        <v>86900</v>
      </c>
    </row>
    <row r="41" spans="1:10" ht="33.75">
      <c r="A41" s="10" t="s">
        <v>376</v>
      </c>
      <c r="B41" s="3" t="s">
        <v>68</v>
      </c>
      <c r="C41" s="3" t="s">
        <v>79</v>
      </c>
      <c r="D41" s="3" t="s">
        <v>85</v>
      </c>
      <c r="E41" s="3" t="s">
        <v>290</v>
      </c>
      <c r="F41" s="3" t="s">
        <v>375</v>
      </c>
      <c r="G41" s="3" t="s">
        <v>193</v>
      </c>
      <c r="H41" s="47">
        <v>20600</v>
      </c>
      <c r="I41" s="47">
        <v>20600</v>
      </c>
      <c r="J41" s="47">
        <v>20600</v>
      </c>
    </row>
    <row r="42" spans="1:10" ht="11.25" customHeight="1">
      <c r="A42" s="2" t="s">
        <v>383</v>
      </c>
      <c r="B42" s="3" t="s">
        <v>68</v>
      </c>
      <c r="C42" s="3" t="s">
        <v>79</v>
      </c>
      <c r="D42" s="3" t="s">
        <v>85</v>
      </c>
      <c r="E42" s="3" t="s">
        <v>290</v>
      </c>
      <c r="F42" s="3" t="s">
        <v>88</v>
      </c>
      <c r="G42" s="3" t="s">
        <v>193</v>
      </c>
      <c r="H42" s="47">
        <v>30100</v>
      </c>
      <c r="I42" s="47">
        <v>30100</v>
      </c>
      <c r="J42" s="47">
        <v>30100</v>
      </c>
    </row>
    <row r="43" spans="1:10" ht="11.25" customHeight="1">
      <c r="A43" s="2" t="s">
        <v>30</v>
      </c>
      <c r="B43" s="3" t="s">
        <v>68</v>
      </c>
      <c r="C43" s="3" t="s">
        <v>79</v>
      </c>
      <c r="D43" s="3" t="s">
        <v>102</v>
      </c>
      <c r="E43" s="3"/>
      <c r="F43" s="3"/>
      <c r="G43" s="3"/>
      <c r="H43" s="47">
        <f>H44</f>
        <v>700</v>
      </c>
      <c r="I43" s="47">
        <f t="shared" ref="I43:J43" si="9">I44</f>
        <v>700</v>
      </c>
      <c r="J43" s="47">
        <f t="shared" si="9"/>
        <v>700</v>
      </c>
    </row>
    <row r="44" spans="1:10" ht="11.25" customHeight="1">
      <c r="A44" s="9" t="s">
        <v>385</v>
      </c>
      <c r="B44" s="3" t="s">
        <v>68</v>
      </c>
      <c r="C44" s="3" t="s">
        <v>79</v>
      </c>
      <c r="D44" s="3" t="s">
        <v>102</v>
      </c>
      <c r="E44" s="3" t="s">
        <v>238</v>
      </c>
      <c r="F44" s="3"/>
      <c r="G44" s="3"/>
      <c r="H44" s="48">
        <f t="shared" ref="H44:J45" si="10">H45</f>
        <v>700</v>
      </c>
      <c r="I44" s="48">
        <f t="shared" si="10"/>
        <v>700</v>
      </c>
      <c r="J44" s="48">
        <f t="shared" si="10"/>
        <v>700</v>
      </c>
    </row>
    <row r="45" spans="1:10" ht="33.75" customHeight="1">
      <c r="A45" s="10" t="s">
        <v>482</v>
      </c>
      <c r="B45" s="3" t="s">
        <v>68</v>
      </c>
      <c r="C45" s="3" t="s">
        <v>79</v>
      </c>
      <c r="D45" s="3" t="s">
        <v>102</v>
      </c>
      <c r="E45" s="39" t="s">
        <v>291</v>
      </c>
      <c r="F45" s="3"/>
      <c r="G45" s="3"/>
      <c r="H45" s="48">
        <f t="shared" si="10"/>
        <v>700</v>
      </c>
      <c r="I45" s="48">
        <f t="shared" si="10"/>
        <v>700</v>
      </c>
      <c r="J45" s="48">
        <f t="shared" si="10"/>
        <v>700</v>
      </c>
    </row>
    <row r="46" spans="1:10" ht="11.25" customHeight="1">
      <c r="A46" s="2" t="s">
        <v>383</v>
      </c>
      <c r="B46" s="3" t="s">
        <v>68</v>
      </c>
      <c r="C46" s="3" t="s">
        <v>79</v>
      </c>
      <c r="D46" s="3" t="s">
        <v>102</v>
      </c>
      <c r="E46" s="39" t="s">
        <v>291</v>
      </c>
      <c r="F46" s="3" t="s">
        <v>88</v>
      </c>
      <c r="G46" s="3" t="s">
        <v>441</v>
      </c>
      <c r="H46" s="47">
        <v>700</v>
      </c>
      <c r="I46" s="47">
        <v>700</v>
      </c>
      <c r="J46" s="47">
        <v>700</v>
      </c>
    </row>
    <row r="47" spans="1:10" ht="11.25" customHeight="1">
      <c r="A47" s="14" t="s">
        <v>94</v>
      </c>
      <c r="B47" s="3" t="s">
        <v>68</v>
      </c>
      <c r="C47" s="3" t="s">
        <v>79</v>
      </c>
      <c r="D47" s="3" t="s">
        <v>92</v>
      </c>
      <c r="E47" s="3"/>
      <c r="F47" s="3"/>
      <c r="G47" s="3"/>
      <c r="H47" s="46">
        <f>H48+H52+H55+H63+H60</f>
        <v>4840000</v>
      </c>
      <c r="I47" s="46">
        <f>I48+I52+I55+I63+I60</f>
        <v>4270000</v>
      </c>
      <c r="J47" s="46">
        <f>J48+J52+J55+J63+J60</f>
        <v>4270000</v>
      </c>
    </row>
    <row r="48" spans="1:10" ht="22.5" customHeight="1">
      <c r="A48" s="2" t="s">
        <v>425</v>
      </c>
      <c r="B48" s="3" t="s">
        <v>68</v>
      </c>
      <c r="C48" s="3" t="s">
        <v>79</v>
      </c>
      <c r="D48" s="3" t="s">
        <v>92</v>
      </c>
      <c r="E48" s="3" t="s">
        <v>265</v>
      </c>
      <c r="F48" s="3"/>
      <c r="G48" s="3"/>
      <c r="H48" s="46">
        <f t="shared" ref="H48:J50" si="11">H49</f>
        <v>20000</v>
      </c>
      <c r="I48" s="46">
        <f t="shared" si="11"/>
        <v>20000</v>
      </c>
      <c r="J48" s="46">
        <f t="shared" si="11"/>
        <v>20000</v>
      </c>
    </row>
    <row r="49" spans="1:10" ht="22.5" customHeight="1">
      <c r="A49" s="2" t="s">
        <v>389</v>
      </c>
      <c r="B49" s="3" t="s">
        <v>68</v>
      </c>
      <c r="C49" s="3" t="s">
        <v>79</v>
      </c>
      <c r="D49" s="3" t="s">
        <v>92</v>
      </c>
      <c r="E49" s="3" t="s">
        <v>390</v>
      </c>
      <c r="F49" s="3"/>
      <c r="G49" s="3"/>
      <c r="H49" s="46">
        <f t="shared" si="11"/>
        <v>20000</v>
      </c>
      <c r="I49" s="46">
        <f t="shared" si="11"/>
        <v>20000</v>
      </c>
      <c r="J49" s="46">
        <f t="shared" si="11"/>
        <v>20000</v>
      </c>
    </row>
    <row r="50" spans="1:10" ht="11.25" customHeight="1">
      <c r="A50" s="14" t="s">
        <v>18</v>
      </c>
      <c r="B50" s="3" t="s">
        <v>68</v>
      </c>
      <c r="C50" s="3" t="s">
        <v>79</v>
      </c>
      <c r="D50" s="3" t="s">
        <v>92</v>
      </c>
      <c r="E50" s="3" t="s">
        <v>469</v>
      </c>
      <c r="F50" s="3"/>
      <c r="G50" s="3"/>
      <c r="H50" s="46">
        <f t="shared" si="11"/>
        <v>20000</v>
      </c>
      <c r="I50" s="46">
        <f t="shared" si="11"/>
        <v>20000</v>
      </c>
      <c r="J50" s="46">
        <f t="shared" si="11"/>
        <v>20000</v>
      </c>
    </row>
    <row r="51" spans="1:10" ht="11.25" customHeight="1">
      <c r="A51" s="2" t="s">
        <v>383</v>
      </c>
      <c r="B51" s="3" t="s">
        <v>68</v>
      </c>
      <c r="C51" s="3" t="s">
        <v>79</v>
      </c>
      <c r="D51" s="3" t="s">
        <v>92</v>
      </c>
      <c r="E51" s="3" t="s">
        <v>469</v>
      </c>
      <c r="F51" s="3" t="s">
        <v>88</v>
      </c>
      <c r="G51" s="3"/>
      <c r="H51" s="46">
        <v>20000</v>
      </c>
      <c r="I51" s="46">
        <v>20000</v>
      </c>
      <c r="J51" s="46">
        <v>20000</v>
      </c>
    </row>
    <row r="52" spans="1:10" ht="22.5" customHeight="1">
      <c r="A52" s="12" t="s">
        <v>399</v>
      </c>
      <c r="B52" s="3" t="s">
        <v>68</v>
      </c>
      <c r="C52" s="3" t="s">
        <v>79</v>
      </c>
      <c r="D52" s="3" t="s">
        <v>92</v>
      </c>
      <c r="E52" s="3" t="s">
        <v>248</v>
      </c>
      <c r="F52" s="3"/>
      <c r="G52" s="3"/>
      <c r="H52" s="46">
        <f t="shared" ref="H52:H53" si="12">H53</f>
        <v>370000</v>
      </c>
      <c r="I52" s="46">
        <f t="shared" ref="I52:J53" si="13">I53</f>
        <v>370000</v>
      </c>
      <c r="J52" s="46">
        <f t="shared" si="13"/>
        <v>370000</v>
      </c>
    </row>
    <row r="53" spans="1:10" ht="11.25" customHeight="1">
      <c r="A53" s="2" t="s">
        <v>247</v>
      </c>
      <c r="B53" s="3" t="s">
        <v>68</v>
      </c>
      <c r="C53" s="3" t="s">
        <v>79</v>
      </c>
      <c r="D53" s="3" t="s">
        <v>92</v>
      </c>
      <c r="E53" s="3" t="s">
        <v>293</v>
      </c>
      <c r="F53" s="3"/>
      <c r="G53" s="3"/>
      <c r="H53" s="46">
        <f t="shared" si="12"/>
        <v>370000</v>
      </c>
      <c r="I53" s="46">
        <f t="shared" si="13"/>
        <v>370000</v>
      </c>
      <c r="J53" s="46">
        <f t="shared" si="13"/>
        <v>370000</v>
      </c>
    </row>
    <row r="54" spans="1:10" ht="11.25" customHeight="1">
      <c r="A54" s="2" t="s">
        <v>383</v>
      </c>
      <c r="B54" s="3" t="s">
        <v>68</v>
      </c>
      <c r="C54" s="3" t="s">
        <v>79</v>
      </c>
      <c r="D54" s="3" t="s">
        <v>92</v>
      </c>
      <c r="E54" s="3" t="s">
        <v>293</v>
      </c>
      <c r="F54" s="3" t="s">
        <v>88</v>
      </c>
      <c r="G54" s="3"/>
      <c r="H54" s="46">
        <v>370000</v>
      </c>
      <c r="I54" s="46">
        <v>370000</v>
      </c>
      <c r="J54" s="46">
        <v>370000</v>
      </c>
    </row>
    <row r="55" spans="1:10" ht="22.5" customHeight="1">
      <c r="A55" s="12" t="s">
        <v>400</v>
      </c>
      <c r="B55" s="3" t="s">
        <v>68</v>
      </c>
      <c r="C55" s="3" t="s">
        <v>79</v>
      </c>
      <c r="D55" s="3" t="s">
        <v>92</v>
      </c>
      <c r="E55" s="3" t="s">
        <v>36</v>
      </c>
      <c r="F55" s="3"/>
      <c r="G55" s="3"/>
      <c r="H55" s="46">
        <f>H56+H58</f>
        <v>2450000</v>
      </c>
      <c r="I55" s="46">
        <f>I56+I58</f>
        <v>2450000</v>
      </c>
      <c r="J55" s="46">
        <f>J56+J58</f>
        <v>2450000</v>
      </c>
    </row>
    <row r="56" spans="1:10" ht="11.25" customHeight="1">
      <c r="A56" s="12" t="s">
        <v>16</v>
      </c>
      <c r="B56" s="3" t="s">
        <v>68</v>
      </c>
      <c r="C56" s="3" t="s">
        <v>79</v>
      </c>
      <c r="D56" s="3" t="s">
        <v>92</v>
      </c>
      <c r="E56" s="3" t="s">
        <v>294</v>
      </c>
      <c r="F56" s="3"/>
      <c r="G56" s="3"/>
      <c r="H56" s="46">
        <f>H57</f>
        <v>1650000</v>
      </c>
      <c r="I56" s="46">
        <f t="shared" ref="I56:J56" si="14">I57</f>
        <v>1650000</v>
      </c>
      <c r="J56" s="46">
        <f t="shared" si="14"/>
        <v>1650000</v>
      </c>
    </row>
    <row r="57" spans="1:10" ht="11.25" customHeight="1">
      <c r="A57" s="12" t="s">
        <v>384</v>
      </c>
      <c r="B57" s="3" t="s">
        <v>68</v>
      </c>
      <c r="C57" s="3" t="s">
        <v>79</v>
      </c>
      <c r="D57" s="3" t="s">
        <v>92</v>
      </c>
      <c r="E57" s="3" t="s">
        <v>294</v>
      </c>
      <c r="F57" s="3" t="s">
        <v>88</v>
      </c>
      <c r="G57" s="3"/>
      <c r="H57" s="46">
        <v>1650000</v>
      </c>
      <c r="I57" s="46">
        <v>1650000</v>
      </c>
      <c r="J57" s="46">
        <v>1650000</v>
      </c>
    </row>
    <row r="58" spans="1:10" ht="11.25" customHeight="1">
      <c r="A58" s="12" t="s">
        <v>593</v>
      </c>
      <c r="B58" s="3" t="s">
        <v>68</v>
      </c>
      <c r="C58" s="3" t="s">
        <v>79</v>
      </c>
      <c r="D58" s="3" t="s">
        <v>92</v>
      </c>
      <c r="E58" s="3" t="s">
        <v>466</v>
      </c>
      <c r="F58" s="3"/>
      <c r="G58" s="3"/>
      <c r="H58" s="46">
        <f>H59</f>
        <v>800000</v>
      </c>
      <c r="I58" s="46">
        <f t="shared" ref="I58:J58" si="15">I59</f>
        <v>800000</v>
      </c>
      <c r="J58" s="46">
        <f t="shared" si="15"/>
        <v>800000</v>
      </c>
    </row>
    <row r="59" spans="1:10" ht="11.25" customHeight="1">
      <c r="A59" s="14" t="s">
        <v>96</v>
      </c>
      <c r="B59" s="3" t="s">
        <v>68</v>
      </c>
      <c r="C59" s="3" t="s">
        <v>79</v>
      </c>
      <c r="D59" s="3" t="s">
        <v>92</v>
      </c>
      <c r="E59" s="3" t="s">
        <v>466</v>
      </c>
      <c r="F59" s="3" t="s">
        <v>95</v>
      </c>
      <c r="G59" s="3"/>
      <c r="H59" s="46">
        <v>800000</v>
      </c>
      <c r="I59" s="46">
        <v>800000</v>
      </c>
      <c r="J59" s="46">
        <v>800000</v>
      </c>
    </row>
    <row r="60" spans="1:10" ht="22.5" customHeight="1">
      <c r="A60" s="12" t="s">
        <v>134</v>
      </c>
      <c r="B60" s="3" t="s">
        <v>68</v>
      </c>
      <c r="C60" s="3" t="s">
        <v>79</v>
      </c>
      <c r="D60" s="3" t="s">
        <v>92</v>
      </c>
      <c r="E60" s="3" t="s">
        <v>135</v>
      </c>
      <c r="F60" s="3"/>
      <c r="G60" s="3"/>
      <c r="H60" s="46">
        <f t="shared" ref="H60:H61" si="16">H61</f>
        <v>70000</v>
      </c>
      <c r="I60" s="46">
        <f t="shared" ref="I60:J61" si="17">I61</f>
        <v>0</v>
      </c>
      <c r="J60" s="46">
        <f t="shared" si="17"/>
        <v>0</v>
      </c>
    </row>
    <row r="61" spans="1:10" ht="11.25" customHeight="1">
      <c r="A61" s="12" t="s">
        <v>136</v>
      </c>
      <c r="B61" s="3" t="s">
        <v>68</v>
      </c>
      <c r="C61" s="3" t="s">
        <v>79</v>
      </c>
      <c r="D61" s="3" t="s">
        <v>92</v>
      </c>
      <c r="E61" s="3" t="s">
        <v>137</v>
      </c>
      <c r="F61" s="3"/>
      <c r="G61" s="3"/>
      <c r="H61" s="46">
        <f t="shared" si="16"/>
        <v>70000</v>
      </c>
      <c r="I61" s="46">
        <f t="shared" si="17"/>
        <v>0</v>
      </c>
      <c r="J61" s="46">
        <f t="shared" si="17"/>
        <v>0</v>
      </c>
    </row>
    <row r="62" spans="1:10" ht="11.25" customHeight="1">
      <c r="A62" s="12" t="s">
        <v>384</v>
      </c>
      <c r="B62" s="3" t="s">
        <v>68</v>
      </c>
      <c r="C62" s="3" t="s">
        <v>79</v>
      </c>
      <c r="D62" s="3" t="s">
        <v>92</v>
      </c>
      <c r="E62" s="3" t="s">
        <v>137</v>
      </c>
      <c r="F62" s="3" t="s">
        <v>88</v>
      </c>
      <c r="G62" s="3"/>
      <c r="H62" s="46">
        <v>70000</v>
      </c>
      <c r="I62" s="47">
        <v>0</v>
      </c>
      <c r="J62" s="47">
        <v>0</v>
      </c>
    </row>
    <row r="63" spans="1:10" ht="11.25" customHeight="1">
      <c r="A63" s="9" t="s">
        <v>385</v>
      </c>
      <c r="B63" s="3" t="s">
        <v>68</v>
      </c>
      <c r="C63" s="3" t="s">
        <v>79</v>
      </c>
      <c r="D63" s="3" t="s">
        <v>92</v>
      </c>
      <c r="E63" s="3" t="s">
        <v>238</v>
      </c>
      <c r="F63" s="3"/>
      <c r="G63" s="3"/>
      <c r="H63" s="46">
        <f>H64+H66+H69</f>
        <v>1930000</v>
      </c>
      <c r="I63" s="46">
        <f t="shared" ref="I63:J63" si="18">I64+I66+I69</f>
        <v>1430000</v>
      </c>
      <c r="J63" s="46">
        <f t="shared" si="18"/>
        <v>1430000</v>
      </c>
    </row>
    <row r="64" spans="1:10" ht="22.5" customHeight="1">
      <c r="A64" s="14" t="s">
        <v>188</v>
      </c>
      <c r="B64" s="3" t="s">
        <v>68</v>
      </c>
      <c r="C64" s="3" t="s">
        <v>79</v>
      </c>
      <c r="D64" s="3" t="s">
        <v>92</v>
      </c>
      <c r="E64" s="3" t="s">
        <v>295</v>
      </c>
      <c r="F64" s="3"/>
      <c r="G64" s="3"/>
      <c r="H64" s="46">
        <f>H65</f>
        <v>30000</v>
      </c>
      <c r="I64" s="46">
        <f t="shared" ref="I64:J64" si="19">I65</f>
        <v>30000</v>
      </c>
      <c r="J64" s="46">
        <f t="shared" si="19"/>
        <v>30000</v>
      </c>
    </row>
    <row r="65" spans="1:10" ht="11.25" customHeight="1">
      <c r="A65" s="14" t="s">
        <v>19</v>
      </c>
      <c r="B65" s="3" t="s">
        <v>68</v>
      </c>
      <c r="C65" s="3" t="s">
        <v>79</v>
      </c>
      <c r="D65" s="3" t="s">
        <v>92</v>
      </c>
      <c r="E65" s="3" t="s">
        <v>295</v>
      </c>
      <c r="F65" s="3" t="s">
        <v>187</v>
      </c>
      <c r="G65" s="3"/>
      <c r="H65" s="46">
        <v>30000</v>
      </c>
      <c r="I65" s="46">
        <v>30000</v>
      </c>
      <c r="J65" s="46">
        <v>30000</v>
      </c>
    </row>
    <row r="66" spans="1:10" ht="22.5" customHeight="1">
      <c r="A66" s="9" t="s">
        <v>264</v>
      </c>
      <c r="B66" s="3" t="s">
        <v>68</v>
      </c>
      <c r="C66" s="3" t="s">
        <v>79</v>
      </c>
      <c r="D66" s="3" t="s">
        <v>92</v>
      </c>
      <c r="E66" s="3" t="s">
        <v>287</v>
      </c>
      <c r="F66" s="3"/>
      <c r="G66" s="3"/>
      <c r="H66" s="46">
        <f t="shared" ref="H66:J66" si="20">H67+H68</f>
        <v>1100000</v>
      </c>
      <c r="I66" s="46">
        <f t="shared" si="20"/>
        <v>600000</v>
      </c>
      <c r="J66" s="46">
        <f t="shared" si="20"/>
        <v>600000</v>
      </c>
    </row>
    <row r="67" spans="1:10" ht="11.25" customHeight="1">
      <c r="A67" s="12" t="s">
        <v>384</v>
      </c>
      <c r="B67" s="3" t="s">
        <v>68</v>
      </c>
      <c r="C67" s="3" t="s">
        <v>79</v>
      </c>
      <c r="D67" s="3" t="s">
        <v>92</v>
      </c>
      <c r="E67" s="3" t="s">
        <v>287</v>
      </c>
      <c r="F67" s="3" t="s">
        <v>88</v>
      </c>
      <c r="G67" s="3"/>
      <c r="H67" s="46">
        <v>1000000</v>
      </c>
      <c r="I67" s="46">
        <v>500000</v>
      </c>
      <c r="J67" s="46">
        <v>500000</v>
      </c>
    </row>
    <row r="68" spans="1:10" ht="22.5" customHeight="1">
      <c r="A68" s="12" t="s">
        <v>521</v>
      </c>
      <c r="B68" s="3" t="s">
        <v>68</v>
      </c>
      <c r="C68" s="3" t="s">
        <v>79</v>
      </c>
      <c r="D68" s="3" t="s">
        <v>92</v>
      </c>
      <c r="E68" s="3" t="s">
        <v>287</v>
      </c>
      <c r="F68" s="3" t="s">
        <v>520</v>
      </c>
      <c r="G68" s="3"/>
      <c r="H68" s="46">
        <v>100000</v>
      </c>
      <c r="I68" s="46">
        <v>100000</v>
      </c>
      <c r="J68" s="46">
        <v>100000</v>
      </c>
    </row>
    <row r="69" spans="1:10" ht="11.25" customHeight="1">
      <c r="A69" s="15" t="s">
        <v>593</v>
      </c>
      <c r="B69" s="3" t="s">
        <v>68</v>
      </c>
      <c r="C69" s="3" t="s">
        <v>79</v>
      </c>
      <c r="D69" s="3" t="s">
        <v>92</v>
      </c>
      <c r="E69" s="3" t="s">
        <v>296</v>
      </c>
      <c r="F69" s="3"/>
      <c r="G69" s="3"/>
      <c r="H69" s="46">
        <f>H70</f>
        <v>800000</v>
      </c>
      <c r="I69" s="46">
        <f t="shared" ref="I69:J69" si="21">I70</f>
        <v>800000</v>
      </c>
      <c r="J69" s="46">
        <f t="shared" si="21"/>
        <v>800000</v>
      </c>
    </row>
    <row r="70" spans="1:10" ht="11.25" customHeight="1">
      <c r="A70" s="14" t="s">
        <v>96</v>
      </c>
      <c r="B70" s="3" t="s">
        <v>68</v>
      </c>
      <c r="C70" s="3" t="s">
        <v>79</v>
      </c>
      <c r="D70" s="3" t="s">
        <v>92</v>
      </c>
      <c r="E70" s="3" t="s">
        <v>296</v>
      </c>
      <c r="F70" s="3" t="s">
        <v>95</v>
      </c>
      <c r="G70" s="3"/>
      <c r="H70" s="46">
        <v>800000</v>
      </c>
      <c r="I70" s="46">
        <v>800000</v>
      </c>
      <c r="J70" s="46">
        <v>800000</v>
      </c>
    </row>
    <row r="71" spans="1:10" ht="11.25" customHeight="1">
      <c r="A71" s="2" t="s">
        <v>404</v>
      </c>
      <c r="B71" s="3" t="s">
        <v>68</v>
      </c>
      <c r="C71" s="3" t="s">
        <v>93</v>
      </c>
      <c r="D71" s="3" t="s">
        <v>80</v>
      </c>
      <c r="E71" s="3"/>
      <c r="F71" s="3"/>
      <c r="G71" s="3"/>
      <c r="H71" s="46">
        <f>H72+H78</f>
        <v>5425900</v>
      </c>
      <c r="I71" s="46">
        <f t="shared" ref="I71:J71" si="22">I72+I78</f>
        <v>5700600</v>
      </c>
      <c r="J71" s="46">
        <f t="shared" si="22"/>
        <v>8672400</v>
      </c>
    </row>
    <row r="72" spans="1:10" ht="11.25" customHeight="1">
      <c r="A72" s="14" t="s">
        <v>98</v>
      </c>
      <c r="B72" s="3" t="s">
        <v>68</v>
      </c>
      <c r="C72" s="3" t="s">
        <v>93</v>
      </c>
      <c r="D72" s="3" t="s">
        <v>85</v>
      </c>
      <c r="E72" s="3"/>
      <c r="F72" s="3"/>
      <c r="G72" s="3"/>
      <c r="H72" s="46">
        <f>H73</f>
        <v>2285900</v>
      </c>
      <c r="I72" s="46">
        <f t="shared" ref="I72:J72" si="23">I73</f>
        <v>2451700</v>
      </c>
      <c r="J72" s="46">
        <f t="shared" si="23"/>
        <v>2563500</v>
      </c>
    </row>
    <row r="73" spans="1:10" ht="11.25" customHeight="1">
      <c r="A73" s="9" t="s">
        <v>385</v>
      </c>
      <c r="B73" s="3" t="s">
        <v>68</v>
      </c>
      <c r="C73" s="3" t="s">
        <v>93</v>
      </c>
      <c r="D73" s="3" t="s">
        <v>85</v>
      </c>
      <c r="E73" s="3" t="s">
        <v>238</v>
      </c>
      <c r="F73" s="3"/>
      <c r="G73" s="3"/>
      <c r="H73" s="46">
        <f>H74</f>
        <v>2285900</v>
      </c>
      <c r="I73" s="46">
        <f t="shared" ref="I73:J73" si="24">I74</f>
        <v>2451700</v>
      </c>
      <c r="J73" s="46">
        <f t="shared" si="24"/>
        <v>2563500</v>
      </c>
    </row>
    <row r="74" spans="1:10" ht="22.5" customHeight="1">
      <c r="A74" s="14" t="s">
        <v>483</v>
      </c>
      <c r="B74" s="3" t="s">
        <v>68</v>
      </c>
      <c r="C74" s="3" t="s">
        <v>93</v>
      </c>
      <c r="D74" s="3" t="s">
        <v>85</v>
      </c>
      <c r="E74" s="3" t="s">
        <v>297</v>
      </c>
      <c r="F74" s="3"/>
      <c r="G74" s="3"/>
      <c r="H74" s="46">
        <f>H75+H76+H77</f>
        <v>2285900</v>
      </c>
      <c r="I74" s="46">
        <f t="shared" ref="I74:J74" si="25">I75+I76+I77</f>
        <v>2451700</v>
      </c>
      <c r="J74" s="46">
        <f t="shared" si="25"/>
        <v>2563500</v>
      </c>
    </row>
    <row r="75" spans="1:10" ht="11.25" customHeight="1">
      <c r="A75" s="10" t="s">
        <v>374</v>
      </c>
      <c r="B75" s="3" t="s">
        <v>68</v>
      </c>
      <c r="C75" s="3" t="s">
        <v>93</v>
      </c>
      <c r="D75" s="3" t="s">
        <v>85</v>
      </c>
      <c r="E75" s="3" t="s">
        <v>297</v>
      </c>
      <c r="F75" s="3" t="s">
        <v>84</v>
      </c>
      <c r="G75" s="3" t="s">
        <v>441</v>
      </c>
      <c r="H75" s="47">
        <f>48000+221000+1613200+10000-126300</f>
        <v>1765900</v>
      </c>
      <c r="I75" s="47">
        <f>48000+221000+1613200+10000-126300+165800</f>
        <v>1931700</v>
      </c>
      <c r="J75" s="47">
        <f>48000+221000+1613200+10000-126300+277600</f>
        <v>2043500</v>
      </c>
    </row>
    <row r="76" spans="1:10" ht="33.75">
      <c r="A76" s="10" t="s">
        <v>376</v>
      </c>
      <c r="B76" s="3" t="s">
        <v>68</v>
      </c>
      <c r="C76" s="3" t="s">
        <v>93</v>
      </c>
      <c r="D76" s="3" t="s">
        <v>85</v>
      </c>
      <c r="E76" s="3" t="s">
        <v>297</v>
      </c>
      <c r="F76" s="3" t="s">
        <v>375</v>
      </c>
      <c r="G76" s="3" t="s">
        <v>441</v>
      </c>
      <c r="H76" s="47">
        <v>420000</v>
      </c>
      <c r="I76" s="47">
        <v>420000</v>
      </c>
      <c r="J76" s="47">
        <v>420000</v>
      </c>
    </row>
    <row r="77" spans="1:10" ht="11.25" customHeight="1">
      <c r="A77" s="2" t="s">
        <v>383</v>
      </c>
      <c r="B77" s="3" t="s">
        <v>68</v>
      </c>
      <c r="C77" s="3" t="s">
        <v>93</v>
      </c>
      <c r="D77" s="3" t="s">
        <v>85</v>
      </c>
      <c r="E77" s="3" t="s">
        <v>297</v>
      </c>
      <c r="F77" s="3" t="s">
        <v>88</v>
      </c>
      <c r="G77" s="3" t="s">
        <v>441</v>
      </c>
      <c r="H77" s="46">
        <v>100000</v>
      </c>
      <c r="I77" s="46">
        <v>100000</v>
      </c>
      <c r="J77" s="46">
        <v>100000</v>
      </c>
    </row>
    <row r="78" spans="1:10" ht="22.5" customHeight="1">
      <c r="A78" s="2" t="s">
        <v>401</v>
      </c>
      <c r="B78" s="3" t="s">
        <v>68</v>
      </c>
      <c r="C78" s="3" t="s">
        <v>93</v>
      </c>
      <c r="D78" s="3" t="s">
        <v>141</v>
      </c>
      <c r="E78" s="3"/>
      <c r="F78" s="3"/>
      <c r="G78" s="3"/>
      <c r="H78" s="46">
        <f t="shared" ref="H78:J78" si="26">H79</f>
        <v>3140000</v>
      </c>
      <c r="I78" s="46">
        <f t="shared" si="26"/>
        <v>3248900</v>
      </c>
      <c r="J78" s="46">
        <f t="shared" si="26"/>
        <v>6108900</v>
      </c>
    </row>
    <row r="79" spans="1:10" ht="45" customHeight="1">
      <c r="A79" s="2" t="s">
        <v>692</v>
      </c>
      <c r="B79" s="3" t="s">
        <v>68</v>
      </c>
      <c r="C79" s="3" t="s">
        <v>93</v>
      </c>
      <c r="D79" s="3" t="s">
        <v>141</v>
      </c>
      <c r="E79" s="3" t="s">
        <v>0</v>
      </c>
      <c r="F79" s="3"/>
      <c r="G79" s="3"/>
      <c r="H79" s="46">
        <f>H80+H82+H84+H86+H89+H91+H93</f>
        <v>3140000</v>
      </c>
      <c r="I79" s="46">
        <f t="shared" ref="I79:J79" si="27">I80+I82+I84+I86+I89+I91+I93</f>
        <v>3248900</v>
      </c>
      <c r="J79" s="46">
        <f t="shared" si="27"/>
        <v>6108900</v>
      </c>
    </row>
    <row r="80" spans="1:10" ht="33.75" customHeight="1">
      <c r="A80" s="2" t="s">
        <v>189</v>
      </c>
      <c r="B80" s="3" t="s">
        <v>68</v>
      </c>
      <c r="C80" s="3" t="s">
        <v>93</v>
      </c>
      <c r="D80" s="3" t="s">
        <v>141</v>
      </c>
      <c r="E80" s="3" t="s">
        <v>625</v>
      </c>
      <c r="F80" s="3"/>
      <c r="G80" s="3"/>
      <c r="H80" s="46">
        <f t="shared" ref="H80:J80" si="28">H81</f>
        <v>500000</v>
      </c>
      <c r="I80" s="46">
        <f t="shared" si="28"/>
        <v>500000</v>
      </c>
      <c r="J80" s="46">
        <f t="shared" si="28"/>
        <v>500000</v>
      </c>
    </row>
    <row r="81" spans="1:10" ht="11.25" customHeight="1">
      <c r="A81" s="14" t="s">
        <v>19</v>
      </c>
      <c r="B81" s="3" t="s">
        <v>68</v>
      </c>
      <c r="C81" s="3" t="s">
        <v>93</v>
      </c>
      <c r="D81" s="3" t="s">
        <v>141</v>
      </c>
      <c r="E81" s="3" t="s">
        <v>625</v>
      </c>
      <c r="F81" s="3" t="s">
        <v>187</v>
      </c>
      <c r="G81" s="3"/>
      <c r="H81" s="46">
        <v>500000</v>
      </c>
      <c r="I81" s="46">
        <v>500000</v>
      </c>
      <c r="J81" s="46">
        <v>500000</v>
      </c>
    </row>
    <row r="82" spans="1:10" ht="33.75" customHeight="1">
      <c r="A82" s="14" t="s">
        <v>558</v>
      </c>
      <c r="B82" s="3" t="s">
        <v>68</v>
      </c>
      <c r="C82" s="3" t="s">
        <v>93</v>
      </c>
      <c r="D82" s="3" t="s">
        <v>141</v>
      </c>
      <c r="E82" s="3" t="s">
        <v>626</v>
      </c>
      <c r="F82" s="3"/>
      <c r="G82" s="3"/>
      <c r="H82" s="46">
        <f>H83</f>
        <v>500000</v>
      </c>
      <c r="I82" s="46">
        <f t="shared" ref="I82:J82" si="29">I83</f>
        <v>500000</v>
      </c>
      <c r="J82" s="46">
        <f t="shared" si="29"/>
        <v>500000</v>
      </c>
    </row>
    <row r="83" spans="1:10" ht="11.25" customHeight="1">
      <c r="A83" s="14" t="s">
        <v>19</v>
      </c>
      <c r="B83" s="3" t="s">
        <v>68</v>
      </c>
      <c r="C83" s="3" t="s">
        <v>93</v>
      </c>
      <c r="D83" s="3" t="s">
        <v>141</v>
      </c>
      <c r="E83" s="3" t="s">
        <v>626</v>
      </c>
      <c r="F83" s="3" t="s">
        <v>187</v>
      </c>
      <c r="G83" s="3"/>
      <c r="H83" s="46">
        <v>500000</v>
      </c>
      <c r="I83" s="46">
        <v>500000</v>
      </c>
      <c r="J83" s="46">
        <v>500000</v>
      </c>
    </row>
    <row r="84" spans="1:10" ht="112.5" customHeight="1">
      <c r="A84" s="26" t="s">
        <v>608</v>
      </c>
      <c r="B84" s="3" t="s">
        <v>68</v>
      </c>
      <c r="C84" s="3" t="s">
        <v>93</v>
      </c>
      <c r="D84" s="3" t="s">
        <v>141</v>
      </c>
      <c r="E84" s="3" t="s">
        <v>624</v>
      </c>
      <c r="F84" s="3"/>
      <c r="G84" s="3"/>
      <c r="H84" s="46">
        <f t="shared" ref="H84:J84" si="30">H85</f>
        <v>329900</v>
      </c>
      <c r="I84" s="46">
        <f t="shared" si="30"/>
        <v>438800</v>
      </c>
      <c r="J84" s="46">
        <f t="shared" si="30"/>
        <v>438800</v>
      </c>
    </row>
    <row r="85" spans="1:10" ht="11.25" customHeight="1">
      <c r="A85" s="2" t="s">
        <v>383</v>
      </c>
      <c r="B85" s="3" t="s">
        <v>68</v>
      </c>
      <c r="C85" s="3" t="s">
        <v>93</v>
      </c>
      <c r="D85" s="3" t="s">
        <v>141</v>
      </c>
      <c r="E85" s="3" t="s">
        <v>624</v>
      </c>
      <c r="F85" s="3" t="s">
        <v>88</v>
      </c>
      <c r="G85" s="3" t="s">
        <v>193</v>
      </c>
      <c r="H85" s="46">
        <v>329900</v>
      </c>
      <c r="I85" s="46">
        <v>438800</v>
      </c>
      <c r="J85" s="46">
        <v>438800</v>
      </c>
    </row>
    <row r="86" spans="1:10" ht="22.5" customHeight="1">
      <c r="A86" s="10" t="s">
        <v>380</v>
      </c>
      <c r="B86" s="3" t="s">
        <v>68</v>
      </c>
      <c r="C86" s="3" t="s">
        <v>93</v>
      </c>
      <c r="D86" s="3" t="s">
        <v>141</v>
      </c>
      <c r="E86" s="39" t="s">
        <v>627</v>
      </c>
      <c r="F86" s="3"/>
      <c r="G86" s="3"/>
      <c r="H86" s="46">
        <f>H87+H88</f>
        <v>930000</v>
      </c>
      <c r="I86" s="46">
        <f t="shared" ref="I86:J86" si="31">I87+I88</f>
        <v>930000</v>
      </c>
      <c r="J86" s="46">
        <f t="shared" si="31"/>
        <v>950000</v>
      </c>
    </row>
    <row r="87" spans="1:10" ht="22.5">
      <c r="A87" s="2" t="s">
        <v>173</v>
      </c>
      <c r="B87" s="3" t="s">
        <v>68</v>
      </c>
      <c r="C87" s="3" t="s">
        <v>93</v>
      </c>
      <c r="D87" s="3" t="s">
        <v>141</v>
      </c>
      <c r="E87" s="39" t="s">
        <v>627</v>
      </c>
      <c r="F87" s="3" t="s">
        <v>172</v>
      </c>
      <c r="G87" s="3"/>
      <c r="H87" s="46">
        <v>380000</v>
      </c>
      <c r="I87" s="46">
        <v>380000</v>
      </c>
      <c r="J87" s="46">
        <v>400000</v>
      </c>
    </row>
    <row r="88" spans="1:10" ht="11.25" customHeight="1">
      <c r="A88" s="2" t="s">
        <v>383</v>
      </c>
      <c r="B88" s="3" t="s">
        <v>68</v>
      </c>
      <c r="C88" s="3" t="s">
        <v>93</v>
      </c>
      <c r="D88" s="3" t="s">
        <v>141</v>
      </c>
      <c r="E88" s="39" t="s">
        <v>627</v>
      </c>
      <c r="F88" s="3" t="s">
        <v>88</v>
      </c>
      <c r="G88" s="3"/>
      <c r="H88" s="46">
        <f>300000+250000</f>
        <v>550000</v>
      </c>
      <c r="I88" s="46">
        <f t="shared" ref="I88:J88" si="32">300000+250000</f>
        <v>550000</v>
      </c>
      <c r="J88" s="46">
        <f t="shared" si="32"/>
        <v>550000</v>
      </c>
    </row>
    <row r="89" spans="1:10" ht="22.5" customHeight="1">
      <c r="A89" s="2" t="s">
        <v>298</v>
      </c>
      <c r="B89" s="3" t="s">
        <v>68</v>
      </c>
      <c r="C89" s="3" t="s">
        <v>93</v>
      </c>
      <c r="D89" s="3" t="s">
        <v>141</v>
      </c>
      <c r="E89" s="39" t="s">
        <v>628</v>
      </c>
      <c r="F89" s="3"/>
      <c r="G89" s="3"/>
      <c r="H89" s="46">
        <f>H90</f>
        <v>830100</v>
      </c>
      <c r="I89" s="46">
        <f t="shared" ref="I89:J89" si="33">I90</f>
        <v>830100</v>
      </c>
      <c r="J89" s="46">
        <f t="shared" si="33"/>
        <v>830100</v>
      </c>
    </row>
    <row r="90" spans="1:10" ht="11.25" customHeight="1">
      <c r="A90" s="2" t="s">
        <v>383</v>
      </c>
      <c r="B90" s="3" t="s">
        <v>68</v>
      </c>
      <c r="C90" s="3" t="s">
        <v>93</v>
      </c>
      <c r="D90" s="3" t="s">
        <v>141</v>
      </c>
      <c r="E90" s="39" t="s">
        <v>628</v>
      </c>
      <c r="F90" s="3" t="s">
        <v>88</v>
      </c>
      <c r="G90" s="3"/>
      <c r="H90" s="46">
        <f>30000+250000+550100</f>
        <v>830100</v>
      </c>
      <c r="I90" s="46">
        <f t="shared" ref="I90:J90" si="34">30000+250000+550100</f>
        <v>830100</v>
      </c>
      <c r="J90" s="46">
        <f t="shared" si="34"/>
        <v>830100</v>
      </c>
    </row>
    <row r="91" spans="1:10">
      <c r="A91" s="12" t="s">
        <v>593</v>
      </c>
      <c r="B91" s="3" t="s">
        <v>68</v>
      </c>
      <c r="C91" s="3" t="s">
        <v>93</v>
      </c>
      <c r="D91" s="3" t="s">
        <v>141</v>
      </c>
      <c r="E91" s="39" t="s">
        <v>629</v>
      </c>
      <c r="F91" s="3"/>
      <c r="G91" s="3"/>
      <c r="H91" s="46">
        <f>H92</f>
        <v>50000</v>
      </c>
      <c r="I91" s="46">
        <f t="shared" ref="I91:J91" si="35">I92</f>
        <v>50000</v>
      </c>
      <c r="J91" s="46">
        <f t="shared" si="35"/>
        <v>50000</v>
      </c>
    </row>
    <row r="92" spans="1:10" ht="11.25" customHeight="1">
      <c r="A92" s="14" t="s">
        <v>96</v>
      </c>
      <c r="B92" s="3" t="s">
        <v>68</v>
      </c>
      <c r="C92" s="3" t="s">
        <v>93</v>
      </c>
      <c r="D92" s="3" t="s">
        <v>141</v>
      </c>
      <c r="E92" s="39" t="s">
        <v>629</v>
      </c>
      <c r="F92" s="3" t="s">
        <v>95</v>
      </c>
      <c r="G92" s="3"/>
      <c r="H92" s="46">
        <v>50000</v>
      </c>
      <c r="I92" s="46">
        <v>50000</v>
      </c>
      <c r="J92" s="46">
        <v>50000</v>
      </c>
    </row>
    <row r="93" spans="1:10" ht="22.5" customHeight="1">
      <c r="A93" s="14" t="s">
        <v>679</v>
      </c>
      <c r="B93" s="3" t="s">
        <v>68</v>
      </c>
      <c r="C93" s="3" t="s">
        <v>93</v>
      </c>
      <c r="D93" s="3" t="s">
        <v>141</v>
      </c>
      <c r="E93" s="39" t="s">
        <v>678</v>
      </c>
      <c r="F93" s="3"/>
      <c r="G93" s="3"/>
      <c r="H93" s="46">
        <f>H94+H95</f>
        <v>0</v>
      </c>
      <c r="I93" s="46">
        <f t="shared" ref="I93:J93" si="36">I94+I95</f>
        <v>0</v>
      </c>
      <c r="J93" s="46">
        <f t="shared" si="36"/>
        <v>2840000</v>
      </c>
    </row>
    <row r="94" spans="1:10" ht="11.25" customHeight="1">
      <c r="A94" s="2" t="s">
        <v>383</v>
      </c>
      <c r="B94" s="3" t="s">
        <v>68</v>
      </c>
      <c r="C94" s="3" t="s">
        <v>93</v>
      </c>
      <c r="D94" s="3" t="s">
        <v>141</v>
      </c>
      <c r="E94" s="39" t="s">
        <v>678</v>
      </c>
      <c r="F94" s="3" t="s">
        <v>88</v>
      </c>
      <c r="G94" s="3"/>
      <c r="H94" s="46">
        <f>H95</f>
        <v>0</v>
      </c>
      <c r="I94" s="47">
        <v>0</v>
      </c>
      <c r="J94" s="46">
        <v>40000</v>
      </c>
    </row>
    <row r="95" spans="1:10" ht="11.25" customHeight="1">
      <c r="A95" s="2" t="s">
        <v>383</v>
      </c>
      <c r="B95" s="3" t="s">
        <v>68</v>
      </c>
      <c r="C95" s="3" t="s">
        <v>93</v>
      </c>
      <c r="D95" s="3" t="s">
        <v>141</v>
      </c>
      <c r="E95" s="39" t="s">
        <v>678</v>
      </c>
      <c r="F95" s="3" t="s">
        <v>88</v>
      </c>
      <c r="G95" s="3" t="s">
        <v>193</v>
      </c>
      <c r="H95" s="46">
        <v>0</v>
      </c>
      <c r="I95" s="46">
        <v>0</v>
      </c>
      <c r="J95" s="46">
        <v>2800000</v>
      </c>
    </row>
    <row r="96" spans="1:10" ht="11.25" customHeight="1">
      <c r="A96" s="14" t="s">
        <v>99</v>
      </c>
      <c r="B96" s="3" t="s">
        <v>68</v>
      </c>
      <c r="C96" s="3" t="s">
        <v>85</v>
      </c>
      <c r="D96" s="3" t="s">
        <v>80</v>
      </c>
      <c r="E96" s="3"/>
      <c r="F96" s="3"/>
      <c r="G96" s="3"/>
      <c r="H96" s="46">
        <f>H97+H105+H114+H130+H134</f>
        <v>130483427.59999999</v>
      </c>
      <c r="I96" s="46">
        <f>I97+I105+I114+I130+I134</f>
        <v>79480200</v>
      </c>
      <c r="J96" s="46">
        <f>J97+J105+J114+J130+J134</f>
        <v>81140000</v>
      </c>
    </row>
    <row r="97" spans="1:10" ht="11.25" customHeight="1">
      <c r="A97" s="14" t="s">
        <v>101</v>
      </c>
      <c r="B97" s="3" t="s">
        <v>68</v>
      </c>
      <c r="C97" s="3" t="s">
        <v>100</v>
      </c>
      <c r="D97" s="3" t="s">
        <v>79</v>
      </c>
      <c r="E97" s="3"/>
      <c r="F97" s="3"/>
      <c r="G97" s="3"/>
      <c r="H97" s="46">
        <f t="shared" ref="H97:J97" si="37">H98</f>
        <v>801500</v>
      </c>
      <c r="I97" s="46">
        <f t="shared" si="37"/>
        <v>801500</v>
      </c>
      <c r="J97" s="46">
        <f t="shared" si="37"/>
        <v>776500</v>
      </c>
    </row>
    <row r="98" spans="1:10" ht="22.5" customHeight="1">
      <c r="A98" s="16" t="s">
        <v>697</v>
      </c>
      <c r="B98" s="3" t="s">
        <v>68</v>
      </c>
      <c r="C98" s="3" t="s">
        <v>100</v>
      </c>
      <c r="D98" s="3" t="s">
        <v>79</v>
      </c>
      <c r="E98" s="3" t="s">
        <v>284</v>
      </c>
      <c r="F98" s="3"/>
      <c r="G98" s="3"/>
      <c r="H98" s="46">
        <f>H101+H99</f>
        <v>801500</v>
      </c>
      <c r="I98" s="46">
        <f t="shared" ref="I98:J98" si="38">I101+I99</f>
        <v>801500</v>
      </c>
      <c r="J98" s="46">
        <f t="shared" si="38"/>
        <v>776500</v>
      </c>
    </row>
    <row r="99" spans="1:10" ht="22.5" customHeight="1">
      <c r="A99" s="9" t="s">
        <v>40</v>
      </c>
      <c r="B99" s="3" t="s">
        <v>68</v>
      </c>
      <c r="C99" s="3" t="s">
        <v>100</v>
      </c>
      <c r="D99" s="3" t="s">
        <v>79</v>
      </c>
      <c r="E99" s="38" t="s">
        <v>299</v>
      </c>
      <c r="F99" s="3"/>
      <c r="G99" s="3"/>
      <c r="H99" s="46">
        <f>H100</f>
        <v>25000</v>
      </c>
      <c r="I99" s="46">
        <f t="shared" ref="I99:J99" si="39">I100</f>
        <v>25000</v>
      </c>
      <c r="J99" s="46">
        <f t="shared" si="39"/>
        <v>0</v>
      </c>
    </row>
    <row r="100" spans="1:10" ht="11.25" customHeight="1">
      <c r="A100" s="9" t="s">
        <v>383</v>
      </c>
      <c r="B100" s="3" t="s">
        <v>68</v>
      </c>
      <c r="C100" s="3" t="s">
        <v>100</v>
      </c>
      <c r="D100" s="3" t="s">
        <v>79</v>
      </c>
      <c r="E100" s="38" t="s">
        <v>299</v>
      </c>
      <c r="F100" s="3" t="s">
        <v>88</v>
      </c>
      <c r="G100" s="3"/>
      <c r="H100" s="46">
        <v>25000</v>
      </c>
      <c r="I100" s="46">
        <v>25000</v>
      </c>
      <c r="J100" s="47">
        <v>0</v>
      </c>
    </row>
    <row r="101" spans="1:10" ht="22.5" customHeight="1">
      <c r="A101" s="14" t="s">
        <v>484</v>
      </c>
      <c r="B101" s="3" t="s">
        <v>68</v>
      </c>
      <c r="C101" s="3" t="s">
        <v>100</v>
      </c>
      <c r="D101" s="3" t="s">
        <v>79</v>
      </c>
      <c r="E101" s="3" t="s">
        <v>485</v>
      </c>
      <c r="F101" s="3"/>
      <c r="G101" s="3"/>
      <c r="H101" s="46">
        <f>H102+H103+H104</f>
        <v>776500</v>
      </c>
      <c r="I101" s="46">
        <f t="shared" ref="I101:J101" si="40">I102+I103+I104</f>
        <v>776500</v>
      </c>
      <c r="J101" s="46">
        <f t="shared" si="40"/>
        <v>776500</v>
      </c>
    </row>
    <row r="102" spans="1:10" ht="11.25" customHeight="1">
      <c r="A102" s="10" t="s">
        <v>374</v>
      </c>
      <c r="B102" s="3" t="s">
        <v>68</v>
      </c>
      <c r="C102" s="3" t="s">
        <v>85</v>
      </c>
      <c r="D102" s="3" t="s">
        <v>79</v>
      </c>
      <c r="E102" s="3" t="s">
        <v>485</v>
      </c>
      <c r="F102" s="3" t="s">
        <v>84</v>
      </c>
      <c r="G102" s="3" t="s">
        <v>193</v>
      </c>
      <c r="H102" s="47">
        <v>460829</v>
      </c>
      <c r="I102" s="47">
        <v>460829</v>
      </c>
      <c r="J102" s="47">
        <v>460829</v>
      </c>
    </row>
    <row r="103" spans="1:10" ht="33.75">
      <c r="A103" s="10" t="s">
        <v>376</v>
      </c>
      <c r="B103" s="3" t="s">
        <v>68</v>
      </c>
      <c r="C103" s="3" t="s">
        <v>85</v>
      </c>
      <c r="D103" s="3" t="s">
        <v>79</v>
      </c>
      <c r="E103" s="3" t="s">
        <v>485</v>
      </c>
      <c r="F103" s="3" t="s">
        <v>375</v>
      </c>
      <c r="G103" s="3" t="s">
        <v>193</v>
      </c>
      <c r="H103" s="47">
        <v>139170</v>
      </c>
      <c r="I103" s="47">
        <v>139170</v>
      </c>
      <c r="J103" s="47">
        <v>139170</v>
      </c>
    </row>
    <row r="104" spans="1:10" ht="11.25" customHeight="1">
      <c r="A104" s="2" t="s">
        <v>383</v>
      </c>
      <c r="B104" s="3" t="s">
        <v>68</v>
      </c>
      <c r="C104" s="3" t="s">
        <v>85</v>
      </c>
      <c r="D104" s="3" t="s">
        <v>79</v>
      </c>
      <c r="E104" s="3" t="s">
        <v>485</v>
      </c>
      <c r="F104" s="3" t="s">
        <v>88</v>
      </c>
      <c r="G104" s="3" t="s">
        <v>193</v>
      </c>
      <c r="H104" s="47">
        <v>176501</v>
      </c>
      <c r="I104" s="47">
        <v>176501</v>
      </c>
      <c r="J104" s="47">
        <v>176501</v>
      </c>
    </row>
    <row r="105" spans="1:10" ht="11.25" customHeight="1">
      <c r="A105" s="2" t="s">
        <v>103</v>
      </c>
      <c r="B105" s="3" t="s">
        <v>68</v>
      </c>
      <c r="C105" s="3" t="s">
        <v>85</v>
      </c>
      <c r="D105" s="3" t="s">
        <v>102</v>
      </c>
      <c r="E105" s="3"/>
      <c r="F105" s="3"/>
      <c r="G105" s="3"/>
      <c r="H105" s="46">
        <f>H106</f>
        <v>1479000</v>
      </c>
      <c r="I105" s="46">
        <f t="shared" ref="I105:J105" si="41">I106</f>
        <v>1479000</v>
      </c>
      <c r="J105" s="46">
        <f t="shared" si="41"/>
        <v>1526200</v>
      </c>
    </row>
    <row r="106" spans="1:10" ht="33.75" customHeight="1">
      <c r="A106" s="2" t="s">
        <v>592</v>
      </c>
      <c r="B106" s="3" t="s">
        <v>68</v>
      </c>
      <c r="C106" s="3" t="s">
        <v>85</v>
      </c>
      <c r="D106" s="3" t="s">
        <v>102</v>
      </c>
      <c r="E106" s="3" t="s">
        <v>249</v>
      </c>
      <c r="F106" s="3"/>
      <c r="G106" s="3"/>
      <c r="H106" s="46">
        <f>H107+H111+H109</f>
        <v>1479000</v>
      </c>
      <c r="I106" s="46">
        <f t="shared" ref="I106:J106" si="42">I107+I111+I109</f>
        <v>1479000</v>
      </c>
      <c r="J106" s="46">
        <f t="shared" si="42"/>
        <v>1526200</v>
      </c>
    </row>
    <row r="107" spans="1:10" ht="11.25" customHeight="1">
      <c r="A107" s="2" t="s">
        <v>18</v>
      </c>
      <c r="B107" s="3" t="s">
        <v>68</v>
      </c>
      <c r="C107" s="3" t="s">
        <v>85</v>
      </c>
      <c r="D107" s="3" t="s">
        <v>102</v>
      </c>
      <c r="E107" s="3" t="s">
        <v>552</v>
      </c>
      <c r="F107" s="3"/>
      <c r="G107" s="3"/>
      <c r="H107" s="46">
        <f>H108</f>
        <v>180000</v>
      </c>
      <c r="I107" s="46">
        <f t="shared" ref="I107:J107" si="43">I108</f>
        <v>180000</v>
      </c>
      <c r="J107" s="46">
        <f t="shared" si="43"/>
        <v>0</v>
      </c>
    </row>
    <row r="108" spans="1:10" ht="11.25" customHeight="1">
      <c r="A108" s="9" t="s">
        <v>384</v>
      </c>
      <c r="B108" s="3" t="s">
        <v>68</v>
      </c>
      <c r="C108" s="3" t="s">
        <v>85</v>
      </c>
      <c r="D108" s="3" t="s">
        <v>102</v>
      </c>
      <c r="E108" s="3" t="s">
        <v>552</v>
      </c>
      <c r="F108" s="3" t="s">
        <v>88</v>
      </c>
      <c r="G108" s="3"/>
      <c r="H108" s="46">
        <f>180000</f>
        <v>180000</v>
      </c>
      <c r="I108" s="46">
        <v>180000</v>
      </c>
      <c r="J108" s="47">
        <v>0</v>
      </c>
    </row>
    <row r="109" spans="1:10" ht="33.75" customHeight="1">
      <c r="A109" s="2" t="s">
        <v>574</v>
      </c>
      <c r="B109" s="3" t="s">
        <v>68</v>
      </c>
      <c r="C109" s="3" t="s">
        <v>85</v>
      </c>
      <c r="D109" s="3" t="s">
        <v>102</v>
      </c>
      <c r="E109" s="3" t="s">
        <v>573</v>
      </c>
      <c r="F109" s="3"/>
      <c r="G109" s="3"/>
      <c r="H109" s="47">
        <f>H110</f>
        <v>1070700</v>
      </c>
      <c r="I109" s="47">
        <f t="shared" ref="I109:J109" si="44">I110</f>
        <v>1070700</v>
      </c>
      <c r="J109" s="47">
        <f t="shared" si="44"/>
        <v>1070700</v>
      </c>
    </row>
    <row r="110" spans="1:10" ht="11.25" customHeight="1">
      <c r="A110" s="2" t="s">
        <v>383</v>
      </c>
      <c r="B110" s="3" t="s">
        <v>68</v>
      </c>
      <c r="C110" s="3" t="s">
        <v>85</v>
      </c>
      <c r="D110" s="3" t="s">
        <v>102</v>
      </c>
      <c r="E110" s="3" t="s">
        <v>573</v>
      </c>
      <c r="F110" s="3" t="s">
        <v>88</v>
      </c>
      <c r="G110" s="3" t="s">
        <v>193</v>
      </c>
      <c r="H110" s="47">
        <v>1070700</v>
      </c>
      <c r="I110" s="47">
        <v>1070700</v>
      </c>
      <c r="J110" s="47">
        <v>1070700</v>
      </c>
    </row>
    <row r="111" spans="1:10" ht="22.5" customHeight="1">
      <c r="A111" s="9" t="s">
        <v>285</v>
      </c>
      <c r="B111" s="3" t="s">
        <v>68</v>
      </c>
      <c r="C111" s="3" t="s">
        <v>85</v>
      </c>
      <c r="D111" s="3" t="s">
        <v>102</v>
      </c>
      <c r="E111" s="3" t="s">
        <v>300</v>
      </c>
      <c r="F111" s="3"/>
      <c r="G111" s="3"/>
      <c r="H111" s="46">
        <f>H112+H113</f>
        <v>228300</v>
      </c>
      <c r="I111" s="46">
        <f t="shared" ref="I111:J111" si="45">I112+I113</f>
        <v>228300</v>
      </c>
      <c r="J111" s="46">
        <f t="shared" si="45"/>
        <v>455500</v>
      </c>
    </row>
    <row r="112" spans="1:10" ht="11.25" customHeight="1">
      <c r="A112" s="9" t="s">
        <v>384</v>
      </c>
      <c r="B112" s="3" t="s">
        <v>68</v>
      </c>
      <c r="C112" s="3" t="s">
        <v>85</v>
      </c>
      <c r="D112" s="3" t="s">
        <v>102</v>
      </c>
      <c r="E112" s="3" t="s">
        <v>300</v>
      </c>
      <c r="F112" s="3" t="s">
        <v>88</v>
      </c>
      <c r="G112" s="3"/>
      <c r="H112" s="46">
        <v>1000</v>
      </c>
      <c r="I112" s="46">
        <v>1000</v>
      </c>
      <c r="J112" s="46">
        <v>1000</v>
      </c>
    </row>
    <row r="113" spans="1:10" ht="11.25" customHeight="1">
      <c r="A113" s="9" t="s">
        <v>384</v>
      </c>
      <c r="B113" s="3" t="s">
        <v>68</v>
      </c>
      <c r="C113" s="3" t="s">
        <v>85</v>
      </c>
      <c r="D113" s="3" t="s">
        <v>102</v>
      </c>
      <c r="E113" s="3" t="s">
        <v>300</v>
      </c>
      <c r="F113" s="3" t="s">
        <v>88</v>
      </c>
      <c r="G113" s="3" t="s">
        <v>193</v>
      </c>
      <c r="H113" s="47">
        <v>227300</v>
      </c>
      <c r="I113" s="47">
        <v>227300</v>
      </c>
      <c r="J113" s="47">
        <v>454500</v>
      </c>
    </row>
    <row r="114" spans="1:10" ht="11.25" customHeight="1">
      <c r="A114" s="2" t="s">
        <v>168</v>
      </c>
      <c r="B114" s="3" t="s">
        <v>68</v>
      </c>
      <c r="C114" s="3" t="s">
        <v>85</v>
      </c>
      <c r="D114" s="3" t="s">
        <v>104</v>
      </c>
      <c r="E114" s="3"/>
      <c r="F114" s="3"/>
      <c r="G114" s="3"/>
      <c r="H114" s="46">
        <f>H115+H127</f>
        <v>123392927.59999999</v>
      </c>
      <c r="I114" s="46">
        <f>I115+I127</f>
        <v>77199700</v>
      </c>
      <c r="J114" s="46">
        <f>J115+J127</f>
        <v>78837300</v>
      </c>
    </row>
    <row r="115" spans="1:10" ht="22.5" customHeight="1">
      <c r="A115" s="12" t="s">
        <v>444</v>
      </c>
      <c r="B115" s="3" t="s">
        <v>68</v>
      </c>
      <c r="C115" s="3" t="s">
        <v>85</v>
      </c>
      <c r="D115" s="3" t="s">
        <v>104</v>
      </c>
      <c r="E115" s="3" t="s">
        <v>28</v>
      </c>
      <c r="F115" s="3"/>
      <c r="G115" s="3"/>
      <c r="H115" s="46">
        <f>H116+H118+H120+H122+H124</f>
        <v>117992927.59999999</v>
      </c>
      <c r="I115" s="46">
        <f t="shared" ref="I115:J115" si="46">I116+I118+I120+I122+I124</f>
        <v>76799700</v>
      </c>
      <c r="J115" s="46">
        <f t="shared" si="46"/>
        <v>78437300</v>
      </c>
    </row>
    <row r="116" spans="1:10" ht="45" customHeight="1">
      <c r="A116" s="2" t="s">
        <v>190</v>
      </c>
      <c r="B116" s="3" t="s">
        <v>68</v>
      </c>
      <c r="C116" s="3" t="s">
        <v>85</v>
      </c>
      <c r="D116" s="3" t="s">
        <v>104</v>
      </c>
      <c r="E116" s="3" t="s">
        <v>632</v>
      </c>
      <c r="F116" s="3"/>
      <c r="G116" s="3"/>
      <c r="H116" s="46">
        <f t="shared" ref="H116:J116" si="47">H117</f>
        <v>20000000</v>
      </c>
      <c r="I116" s="46">
        <f t="shared" si="47"/>
        <v>0</v>
      </c>
      <c r="J116" s="46">
        <f t="shared" si="47"/>
        <v>0</v>
      </c>
    </row>
    <row r="117" spans="1:10" ht="11.25" customHeight="1">
      <c r="A117" s="14" t="s">
        <v>19</v>
      </c>
      <c r="B117" s="3" t="s">
        <v>68</v>
      </c>
      <c r="C117" s="3" t="s">
        <v>85</v>
      </c>
      <c r="D117" s="3" t="s">
        <v>104</v>
      </c>
      <c r="E117" s="3" t="s">
        <v>632</v>
      </c>
      <c r="F117" s="3" t="s">
        <v>187</v>
      </c>
      <c r="G117" s="3"/>
      <c r="H117" s="47">
        <v>20000000</v>
      </c>
      <c r="I117" s="47">
        <v>0</v>
      </c>
      <c r="J117" s="47">
        <v>0</v>
      </c>
    </row>
    <row r="118" spans="1:10" ht="22.5" customHeight="1">
      <c r="A118" s="12" t="s">
        <v>527</v>
      </c>
      <c r="B118" s="3" t="s">
        <v>68</v>
      </c>
      <c r="C118" s="3" t="s">
        <v>85</v>
      </c>
      <c r="D118" s="3" t="s">
        <v>104</v>
      </c>
      <c r="E118" s="3" t="s">
        <v>526</v>
      </c>
      <c r="F118" s="3"/>
      <c r="G118" s="3"/>
      <c r="H118" s="46">
        <f t="shared" ref="H118:J118" si="48">H119</f>
        <v>1000000</v>
      </c>
      <c r="I118" s="46">
        <f t="shared" si="48"/>
        <v>0</v>
      </c>
      <c r="J118" s="46">
        <f t="shared" si="48"/>
        <v>0</v>
      </c>
    </row>
    <row r="119" spans="1:10" ht="22.5" customHeight="1">
      <c r="A119" s="2" t="s">
        <v>182</v>
      </c>
      <c r="B119" s="3" t="s">
        <v>68</v>
      </c>
      <c r="C119" s="3" t="s">
        <v>85</v>
      </c>
      <c r="D119" s="3" t="s">
        <v>104</v>
      </c>
      <c r="E119" s="3" t="s">
        <v>526</v>
      </c>
      <c r="F119" s="3" t="s">
        <v>181</v>
      </c>
      <c r="G119" s="3"/>
      <c r="H119" s="46">
        <v>1000000</v>
      </c>
      <c r="I119" s="47">
        <v>0</v>
      </c>
      <c r="J119" s="47">
        <v>0</v>
      </c>
    </row>
    <row r="120" spans="1:10" ht="22.5" customHeight="1">
      <c r="A120" s="2" t="s">
        <v>529</v>
      </c>
      <c r="B120" s="3" t="s">
        <v>68</v>
      </c>
      <c r="C120" s="3" t="s">
        <v>85</v>
      </c>
      <c r="D120" s="3" t="s">
        <v>104</v>
      </c>
      <c r="E120" s="3" t="s">
        <v>528</v>
      </c>
      <c r="F120" s="3"/>
      <c r="G120" s="3"/>
      <c r="H120" s="46">
        <f>H121</f>
        <v>10000000</v>
      </c>
      <c r="I120" s="46">
        <f t="shared" ref="I120:J120" si="49">I121</f>
        <v>0</v>
      </c>
      <c r="J120" s="46">
        <f t="shared" si="49"/>
        <v>0</v>
      </c>
    </row>
    <row r="121" spans="1:10" ht="11.25" customHeight="1">
      <c r="A121" s="2" t="s">
        <v>383</v>
      </c>
      <c r="B121" s="3" t="s">
        <v>68</v>
      </c>
      <c r="C121" s="3" t="s">
        <v>85</v>
      </c>
      <c r="D121" s="3" t="s">
        <v>104</v>
      </c>
      <c r="E121" s="3" t="s">
        <v>528</v>
      </c>
      <c r="F121" s="3" t="s">
        <v>88</v>
      </c>
      <c r="G121" s="3"/>
      <c r="H121" s="46">
        <v>10000000</v>
      </c>
      <c r="I121" s="47">
        <v>0</v>
      </c>
      <c r="J121" s="47">
        <v>0</v>
      </c>
    </row>
    <row r="122" spans="1:10" ht="22.5" customHeight="1">
      <c r="A122" s="14" t="s">
        <v>486</v>
      </c>
      <c r="B122" s="3" t="s">
        <v>68</v>
      </c>
      <c r="C122" s="3" t="s">
        <v>85</v>
      </c>
      <c r="D122" s="3" t="s">
        <v>104</v>
      </c>
      <c r="E122" s="3" t="s">
        <v>301</v>
      </c>
      <c r="F122" s="3"/>
      <c r="G122" s="3"/>
      <c r="H122" s="46">
        <f>H123</f>
        <v>7193127.5999999996</v>
      </c>
      <c r="I122" s="46">
        <f t="shared" ref="I122:J122" si="50">I123</f>
        <v>0</v>
      </c>
      <c r="J122" s="46">
        <f t="shared" si="50"/>
        <v>0</v>
      </c>
    </row>
    <row r="123" spans="1:10" ht="22.5" customHeight="1">
      <c r="A123" s="14" t="s">
        <v>182</v>
      </c>
      <c r="B123" s="3" t="s">
        <v>68</v>
      </c>
      <c r="C123" s="3" t="s">
        <v>85</v>
      </c>
      <c r="D123" s="3" t="s">
        <v>104</v>
      </c>
      <c r="E123" s="3" t="s">
        <v>301</v>
      </c>
      <c r="F123" s="3" t="s">
        <v>181</v>
      </c>
      <c r="G123" s="3"/>
      <c r="H123" s="46">
        <f>1373565.6+1863980+2066421+1889091+70</f>
        <v>7193127.5999999996</v>
      </c>
      <c r="I123" s="47">
        <v>0</v>
      </c>
      <c r="J123" s="47">
        <v>0</v>
      </c>
    </row>
    <row r="124" spans="1:10" ht="22.5" customHeight="1">
      <c r="A124" s="17" t="s">
        <v>487</v>
      </c>
      <c r="B124" s="3" t="s">
        <v>68</v>
      </c>
      <c r="C124" s="3" t="s">
        <v>85</v>
      </c>
      <c r="D124" s="3" t="s">
        <v>104</v>
      </c>
      <c r="E124" s="3" t="s">
        <v>302</v>
      </c>
      <c r="F124" s="3"/>
      <c r="G124" s="3"/>
      <c r="H124" s="46">
        <f t="shared" ref="H124:J124" si="51">H125+H126</f>
        <v>79799800</v>
      </c>
      <c r="I124" s="46">
        <f t="shared" si="51"/>
        <v>76799700</v>
      </c>
      <c r="J124" s="46">
        <f t="shared" si="51"/>
        <v>78437300</v>
      </c>
    </row>
    <row r="125" spans="1:10" ht="11.25" customHeight="1">
      <c r="A125" s="2" t="s">
        <v>383</v>
      </c>
      <c r="B125" s="3" t="s">
        <v>68</v>
      </c>
      <c r="C125" s="3" t="s">
        <v>85</v>
      </c>
      <c r="D125" s="3" t="s">
        <v>104</v>
      </c>
      <c r="E125" s="3" t="s">
        <v>302</v>
      </c>
      <c r="F125" s="3" t="s">
        <v>88</v>
      </c>
      <c r="G125" s="3"/>
      <c r="H125" s="46">
        <f>3500000</f>
        <v>3500000</v>
      </c>
      <c r="I125" s="46">
        <v>500000</v>
      </c>
      <c r="J125" s="46">
        <v>500000</v>
      </c>
    </row>
    <row r="126" spans="1:10" ht="11.25" customHeight="1">
      <c r="A126" s="2" t="s">
        <v>383</v>
      </c>
      <c r="B126" s="3" t="s">
        <v>68</v>
      </c>
      <c r="C126" s="3" t="s">
        <v>85</v>
      </c>
      <c r="D126" s="3" t="s">
        <v>104</v>
      </c>
      <c r="E126" s="3" t="s">
        <v>302</v>
      </c>
      <c r="F126" s="3" t="s">
        <v>88</v>
      </c>
      <c r="G126" s="3" t="s">
        <v>193</v>
      </c>
      <c r="H126" s="47">
        <v>76299800</v>
      </c>
      <c r="I126" s="47">
        <v>76299700</v>
      </c>
      <c r="J126" s="47">
        <v>77937300</v>
      </c>
    </row>
    <row r="127" spans="1:10" ht="22.5" customHeight="1">
      <c r="A127" s="12" t="s">
        <v>399</v>
      </c>
      <c r="B127" s="3" t="s">
        <v>68</v>
      </c>
      <c r="C127" s="3" t="s">
        <v>85</v>
      </c>
      <c r="D127" s="3" t="s">
        <v>104</v>
      </c>
      <c r="E127" s="3" t="s">
        <v>248</v>
      </c>
      <c r="F127" s="3"/>
      <c r="G127" s="3"/>
      <c r="H127" s="47">
        <f t="shared" ref="H127:H128" si="52">H128</f>
        <v>5400000</v>
      </c>
      <c r="I127" s="47">
        <f t="shared" ref="I127:J128" si="53">I128</f>
        <v>400000</v>
      </c>
      <c r="J127" s="47">
        <f t="shared" si="53"/>
        <v>400000</v>
      </c>
    </row>
    <row r="128" spans="1:10" ht="56.25" customHeight="1">
      <c r="A128" s="18" t="s">
        <v>406</v>
      </c>
      <c r="B128" s="3" t="s">
        <v>68</v>
      </c>
      <c r="C128" s="3" t="s">
        <v>85</v>
      </c>
      <c r="D128" s="3" t="s">
        <v>104</v>
      </c>
      <c r="E128" s="3" t="s">
        <v>405</v>
      </c>
      <c r="F128" s="3"/>
      <c r="G128" s="3"/>
      <c r="H128" s="47">
        <f t="shared" si="52"/>
        <v>5400000</v>
      </c>
      <c r="I128" s="47">
        <f t="shared" si="53"/>
        <v>400000</v>
      </c>
      <c r="J128" s="47">
        <f t="shared" si="53"/>
        <v>400000</v>
      </c>
    </row>
    <row r="129" spans="1:10" ht="11.25" customHeight="1">
      <c r="A129" s="14" t="s">
        <v>19</v>
      </c>
      <c r="B129" s="3" t="s">
        <v>68</v>
      </c>
      <c r="C129" s="3" t="s">
        <v>85</v>
      </c>
      <c r="D129" s="3" t="s">
        <v>104</v>
      </c>
      <c r="E129" s="3" t="s">
        <v>405</v>
      </c>
      <c r="F129" s="3" t="s">
        <v>187</v>
      </c>
      <c r="G129" s="3"/>
      <c r="H129" s="47">
        <v>5400000</v>
      </c>
      <c r="I129" s="47">
        <v>400000</v>
      </c>
      <c r="J129" s="47">
        <v>400000</v>
      </c>
    </row>
    <row r="130" spans="1:10" ht="11.25" customHeight="1">
      <c r="A130" s="14" t="s">
        <v>303</v>
      </c>
      <c r="B130" s="3" t="s">
        <v>68</v>
      </c>
      <c r="C130" s="3" t="s">
        <v>85</v>
      </c>
      <c r="D130" s="3" t="s">
        <v>141</v>
      </c>
      <c r="E130" s="40"/>
      <c r="F130" s="3"/>
      <c r="G130" s="3"/>
      <c r="H130" s="46">
        <f t="shared" ref="H130:J132" si="54">H131</f>
        <v>4710000</v>
      </c>
      <c r="I130" s="46">
        <f t="shared" si="54"/>
        <v>0</v>
      </c>
      <c r="J130" s="46">
        <f t="shared" si="54"/>
        <v>0</v>
      </c>
    </row>
    <row r="131" spans="1:10" ht="22.5" customHeight="1">
      <c r="A131" s="14" t="s">
        <v>698</v>
      </c>
      <c r="B131" s="3" t="s">
        <v>68</v>
      </c>
      <c r="C131" s="3" t="s">
        <v>85</v>
      </c>
      <c r="D131" s="3" t="s">
        <v>141</v>
      </c>
      <c r="E131" s="3" t="s">
        <v>116</v>
      </c>
      <c r="F131" s="3"/>
      <c r="G131" s="3"/>
      <c r="H131" s="46">
        <f t="shared" si="54"/>
        <v>4710000</v>
      </c>
      <c r="I131" s="46">
        <f t="shared" si="54"/>
        <v>0</v>
      </c>
      <c r="J131" s="46">
        <f t="shared" si="54"/>
        <v>0</v>
      </c>
    </row>
    <row r="132" spans="1:10" ht="11.25" customHeight="1">
      <c r="A132" s="14" t="s">
        <v>130</v>
      </c>
      <c r="B132" s="3" t="s">
        <v>68</v>
      </c>
      <c r="C132" s="3" t="s">
        <v>85</v>
      </c>
      <c r="D132" s="3" t="s">
        <v>141</v>
      </c>
      <c r="E132" s="3" t="s">
        <v>117</v>
      </c>
      <c r="F132" s="3"/>
      <c r="G132" s="3"/>
      <c r="H132" s="46">
        <f t="shared" si="54"/>
        <v>4710000</v>
      </c>
      <c r="I132" s="46">
        <f t="shared" si="54"/>
        <v>0</v>
      </c>
      <c r="J132" s="46">
        <f t="shared" si="54"/>
        <v>0</v>
      </c>
    </row>
    <row r="133" spans="1:10" ht="22.5">
      <c r="A133" s="2" t="s">
        <v>173</v>
      </c>
      <c r="B133" s="3" t="s">
        <v>68</v>
      </c>
      <c r="C133" s="3" t="s">
        <v>85</v>
      </c>
      <c r="D133" s="3" t="s">
        <v>141</v>
      </c>
      <c r="E133" s="3" t="s">
        <v>117</v>
      </c>
      <c r="F133" s="3" t="s">
        <v>172</v>
      </c>
      <c r="G133" s="3"/>
      <c r="H133" s="47">
        <v>4710000</v>
      </c>
      <c r="I133" s="47">
        <v>0</v>
      </c>
      <c r="J133" s="47">
        <v>0</v>
      </c>
    </row>
    <row r="134" spans="1:10" ht="11.25" customHeight="1">
      <c r="A134" s="14" t="s">
        <v>140</v>
      </c>
      <c r="B134" s="3" t="s">
        <v>68</v>
      </c>
      <c r="C134" s="3" t="s">
        <v>85</v>
      </c>
      <c r="D134" s="3" t="s">
        <v>105</v>
      </c>
      <c r="E134" s="3"/>
      <c r="F134" s="3"/>
      <c r="G134" s="3"/>
      <c r="H134" s="46">
        <f t="shared" ref="H134:J134" si="55">H135</f>
        <v>100000</v>
      </c>
      <c r="I134" s="46">
        <f t="shared" si="55"/>
        <v>0</v>
      </c>
      <c r="J134" s="46">
        <f t="shared" si="55"/>
        <v>0</v>
      </c>
    </row>
    <row r="135" spans="1:10" ht="33.75" customHeight="1">
      <c r="A135" s="12" t="s">
        <v>463</v>
      </c>
      <c r="B135" s="3" t="s">
        <v>68</v>
      </c>
      <c r="C135" s="3" t="s">
        <v>85</v>
      </c>
      <c r="D135" s="3" t="s">
        <v>105</v>
      </c>
      <c r="E135" s="3" t="s">
        <v>243</v>
      </c>
      <c r="F135" s="3"/>
      <c r="G135" s="3"/>
      <c r="H135" s="46">
        <f t="shared" ref="H135:H136" si="56">H136</f>
        <v>100000</v>
      </c>
      <c r="I135" s="46">
        <f t="shared" ref="I135:J136" si="57">I136</f>
        <v>0</v>
      </c>
      <c r="J135" s="46">
        <f t="shared" si="57"/>
        <v>0</v>
      </c>
    </row>
    <row r="136" spans="1:10" ht="11.25" customHeight="1">
      <c r="A136" s="14" t="s">
        <v>594</v>
      </c>
      <c r="B136" s="3" t="s">
        <v>68</v>
      </c>
      <c r="C136" s="3" t="s">
        <v>85</v>
      </c>
      <c r="D136" s="3" t="s">
        <v>105</v>
      </c>
      <c r="E136" s="3" t="s">
        <v>304</v>
      </c>
      <c r="F136" s="3"/>
      <c r="G136" s="3"/>
      <c r="H136" s="46">
        <f t="shared" si="56"/>
        <v>100000</v>
      </c>
      <c r="I136" s="46">
        <f t="shared" si="57"/>
        <v>0</v>
      </c>
      <c r="J136" s="46">
        <f t="shared" si="57"/>
        <v>0</v>
      </c>
    </row>
    <row r="137" spans="1:10" ht="33.75" customHeight="1">
      <c r="A137" s="9" t="s">
        <v>531</v>
      </c>
      <c r="B137" s="3" t="s">
        <v>68</v>
      </c>
      <c r="C137" s="3" t="s">
        <v>85</v>
      </c>
      <c r="D137" s="3" t="s">
        <v>105</v>
      </c>
      <c r="E137" s="3" t="s">
        <v>304</v>
      </c>
      <c r="F137" s="3" t="s">
        <v>530</v>
      </c>
      <c r="G137" s="3"/>
      <c r="H137" s="46">
        <v>100000</v>
      </c>
      <c r="I137" s="47">
        <v>0</v>
      </c>
      <c r="J137" s="47">
        <v>0</v>
      </c>
    </row>
    <row r="138" spans="1:10" ht="11.25" customHeight="1">
      <c r="A138" s="14" t="s">
        <v>107</v>
      </c>
      <c r="B138" s="3" t="s">
        <v>68</v>
      </c>
      <c r="C138" s="3" t="s">
        <v>102</v>
      </c>
      <c r="D138" s="3" t="s">
        <v>80</v>
      </c>
      <c r="E138" s="3"/>
      <c r="F138" s="3"/>
      <c r="G138" s="3"/>
      <c r="H138" s="46">
        <f>H139+H146+H150+H163</f>
        <v>76610560.909999996</v>
      </c>
      <c r="I138" s="46">
        <f>I139+I146+I150+I163</f>
        <v>27551287.600000001</v>
      </c>
      <c r="J138" s="46">
        <f>J139+J146+J150+J163</f>
        <v>23733300</v>
      </c>
    </row>
    <row r="139" spans="1:10" ht="11.25" customHeight="1">
      <c r="A139" s="14" t="s">
        <v>183</v>
      </c>
      <c r="B139" s="3" t="s">
        <v>68</v>
      </c>
      <c r="C139" s="3" t="s">
        <v>102</v>
      </c>
      <c r="D139" s="3" t="s">
        <v>79</v>
      </c>
      <c r="E139" s="3"/>
      <c r="F139" s="3"/>
      <c r="G139" s="3"/>
      <c r="H139" s="46">
        <f>H140</f>
        <v>32790300</v>
      </c>
      <c r="I139" s="46">
        <f t="shared" ref="I139:J139" si="58">I140</f>
        <v>0</v>
      </c>
      <c r="J139" s="46">
        <f t="shared" si="58"/>
        <v>0</v>
      </c>
    </row>
    <row r="140" spans="1:10" ht="33.75" customHeight="1">
      <c r="A140" s="14" t="s">
        <v>600</v>
      </c>
      <c r="B140" s="3" t="s">
        <v>68</v>
      </c>
      <c r="C140" s="3" t="s">
        <v>102</v>
      </c>
      <c r="D140" s="3" t="s">
        <v>79</v>
      </c>
      <c r="E140" s="39" t="s">
        <v>195</v>
      </c>
      <c r="F140" s="3"/>
      <c r="G140" s="3"/>
      <c r="H140" s="46">
        <f>H141</f>
        <v>32790300</v>
      </c>
      <c r="I140" s="46">
        <f t="shared" ref="I140:J140" si="59">I141</f>
        <v>0</v>
      </c>
      <c r="J140" s="46">
        <f t="shared" si="59"/>
        <v>0</v>
      </c>
    </row>
    <row r="141" spans="1:10" ht="22.5" customHeight="1">
      <c r="A141" s="9" t="s">
        <v>47</v>
      </c>
      <c r="B141" s="3" t="s">
        <v>68</v>
      </c>
      <c r="C141" s="3" t="s">
        <v>102</v>
      </c>
      <c r="D141" s="3" t="s">
        <v>79</v>
      </c>
      <c r="E141" s="39" t="s">
        <v>194</v>
      </c>
      <c r="F141" s="3"/>
      <c r="G141" s="3"/>
      <c r="H141" s="46">
        <f>H142+H144</f>
        <v>32790300</v>
      </c>
      <c r="I141" s="46">
        <f t="shared" ref="I141:J141" si="60">I142+I144</f>
        <v>0</v>
      </c>
      <c r="J141" s="46">
        <f t="shared" si="60"/>
        <v>0</v>
      </c>
    </row>
    <row r="142" spans="1:10" ht="22.5" customHeight="1">
      <c r="A142" s="11" t="s">
        <v>488</v>
      </c>
      <c r="B142" s="3" t="s">
        <v>68</v>
      </c>
      <c r="C142" s="3" t="s">
        <v>102</v>
      </c>
      <c r="D142" s="3" t="s">
        <v>79</v>
      </c>
      <c r="E142" s="39" t="s">
        <v>614</v>
      </c>
      <c r="F142" s="3"/>
      <c r="G142" s="3"/>
      <c r="H142" s="46">
        <f>H143</f>
        <v>26690300</v>
      </c>
      <c r="I142" s="46">
        <f t="shared" ref="I142:J142" si="61">I143</f>
        <v>0</v>
      </c>
      <c r="J142" s="46">
        <f t="shared" si="61"/>
        <v>0</v>
      </c>
    </row>
    <row r="143" spans="1:10" ht="22.5" customHeight="1">
      <c r="A143" s="9" t="s">
        <v>178</v>
      </c>
      <c r="B143" s="3" t="s">
        <v>68</v>
      </c>
      <c r="C143" s="3" t="s">
        <v>102</v>
      </c>
      <c r="D143" s="3" t="s">
        <v>79</v>
      </c>
      <c r="E143" s="39" t="s">
        <v>614</v>
      </c>
      <c r="F143" s="3" t="s">
        <v>177</v>
      </c>
      <c r="G143" s="3" t="s">
        <v>193</v>
      </c>
      <c r="H143" s="47">
        <v>26690300</v>
      </c>
      <c r="I143" s="47">
        <v>0</v>
      </c>
      <c r="J143" s="47">
        <v>0</v>
      </c>
    </row>
    <row r="144" spans="1:10" ht="22.5" customHeight="1">
      <c r="A144" s="9" t="s">
        <v>616</v>
      </c>
      <c r="B144" s="3" t="s">
        <v>68</v>
      </c>
      <c r="C144" s="3" t="s">
        <v>102</v>
      </c>
      <c r="D144" s="3" t="s">
        <v>79</v>
      </c>
      <c r="E144" s="39" t="s">
        <v>615</v>
      </c>
      <c r="F144" s="3"/>
      <c r="G144" s="3"/>
      <c r="H144" s="47">
        <f>H145</f>
        <v>6100000</v>
      </c>
      <c r="I144" s="47">
        <f t="shared" ref="I144:J144" si="62">I145</f>
        <v>0</v>
      </c>
      <c r="J144" s="47">
        <f t="shared" si="62"/>
        <v>0</v>
      </c>
    </row>
    <row r="145" spans="1:10" ht="22.5" customHeight="1">
      <c r="A145" s="9" t="s">
        <v>178</v>
      </c>
      <c r="B145" s="3" t="s">
        <v>68</v>
      </c>
      <c r="C145" s="3" t="s">
        <v>102</v>
      </c>
      <c r="D145" s="3" t="s">
        <v>79</v>
      </c>
      <c r="E145" s="39" t="s">
        <v>615</v>
      </c>
      <c r="F145" s="3" t="s">
        <v>177</v>
      </c>
      <c r="G145" s="3"/>
      <c r="H145" s="47">
        <v>6100000</v>
      </c>
      <c r="I145" s="47">
        <v>0</v>
      </c>
      <c r="J145" s="47">
        <v>0</v>
      </c>
    </row>
    <row r="146" spans="1:10" ht="11.25" customHeight="1">
      <c r="A146" s="14" t="s">
        <v>176</v>
      </c>
      <c r="B146" s="3" t="s">
        <v>68</v>
      </c>
      <c r="C146" s="3" t="s">
        <v>102</v>
      </c>
      <c r="D146" s="3" t="s">
        <v>82</v>
      </c>
      <c r="E146" s="3"/>
      <c r="F146" s="3"/>
      <c r="G146" s="3"/>
      <c r="H146" s="46">
        <f>H147</f>
        <v>17000000</v>
      </c>
      <c r="I146" s="46">
        <f t="shared" ref="I146:J146" si="63">I147</f>
        <v>0</v>
      </c>
      <c r="J146" s="46">
        <f t="shared" si="63"/>
        <v>0</v>
      </c>
    </row>
    <row r="147" spans="1:10" ht="11.25" customHeight="1">
      <c r="A147" s="9" t="s">
        <v>385</v>
      </c>
      <c r="B147" s="3" t="s">
        <v>68</v>
      </c>
      <c r="C147" s="3" t="s">
        <v>102</v>
      </c>
      <c r="D147" s="3" t="s">
        <v>82</v>
      </c>
      <c r="E147" s="38" t="s">
        <v>238</v>
      </c>
      <c r="F147" s="3"/>
      <c r="G147" s="3"/>
      <c r="H147" s="47">
        <f>H148</f>
        <v>17000000</v>
      </c>
      <c r="I147" s="47">
        <f t="shared" ref="I147:J147" si="64">I148</f>
        <v>0</v>
      </c>
      <c r="J147" s="47">
        <f t="shared" si="64"/>
        <v>0</v>
      </c>
    </row>
    <row r="148" spans="1:10" ht="45" customHeight="1">
      <c r="A148" s="15" t="s">
        <v>596</v>
      </c>
      <c r="B148" s="3" t="s">
        <v>68</v>
      </c>
      <c r="C148" s="3" t="s">
        <v>102</v>
      </c>
      <c r="D148" s="3" t="s">
        <v>82</v>
      </c>
      <c r="E148" s="3" t="s">
        <v>305</v>
      </c>
      <c r="F148" s="3"/>
      <c r="G148" s="3"/>
      <c r="H148" s="46">
        <f>H149</f>
        <v>17000000</v>
      </c>
      <c r="I148" s="46">
        <f t="shared" ref="I148:J148" si="65">I149</f>
        <v>0</v>
      </c>
      <c r="J148" s="46">
        <f t="shared" si="65"/>
        <v>0</v>
      </c>
    </row>
    <row r="149" spans="1:10" ht="11.25" customHeight="1">
      <c r="A149" s="14" t="s">
        <v>19</v>
      </c>
      <c r="B149" s="3" t="s">
        <v>68</v>
      </c>
      <c r="C149" s="3" t="s">
        <v>102</v>
      </c>
      <c r="D149" s="3" t="s">
        <v>82</v>
      </c>
      <c r="E149" s="3" t="s">
        <v>305</v>
      </c>
      <c r="F149" s="3" t="s">
        <v>187</v>
      </c>
      <c r="G149" s="3"/>
      <c r="H149" s="46">
        <v>17000000</v>
      </c>
      <c r="I149" s="47">
        <v>0</v>
      </c>
      <c r="J149" s="47">
        <v>0</v>
      </c>
    </row>
    <row r="150" spans="1:10" ht="11.25" customHeight="1">
      <c r="A150" s="2" t="s">
        <v>186</v>
      </c>
      <c r="B150" s="3" t="s">
        <v>68</v>
      </c>
      <c r="C150" s="3" t="s">
        <v>102</v>
      </c>
      <c r="D150" s="3" t="s">
        <v>93</v>
      </c>
      <c r="E150" s="3"/>
      <c r="F150" s="3"/>
      <c r="G150" s="3"/>
      <c r="H150" s="46">
        <f>H158+H151</f>
        <v>13676160.91</v>
      </c>
      <c r="I150" s="46">
        <f>I158+I151</f>
        <v>3817987.6</v>
      </c>
      <c r="J150" s="46">
        <f>J158+J151</f>
        <v>0</v>
      </c>
    </row>
    <row r="151" spans="1:10" ht="22.5" customHeight="1">
      <c r="A151" s="14" t="s">
        <v>591</v>
      </c>
      <c r="B151" s="3" t="s">
        <v>68</v>
      </c>
      <c r="C151" s="3" t="s">
        <v>102</v>
      </c>
      <c r="D151" s="3" t="s">
        <v>93</v>
      </c>
      <c r="E151" s="3" t="s">
        <v>254</v>
      </c>
      <c r="F151" s="3"/>
      <c r="G151" s="3"/>
      <c r="H151" s="46">
        <f>H152</f>
        <v>3676160.91</v>
      </c>
      <c r="I151" s="46">
        <f t="shared" ref="I151:J151" si="66">I152</f>
        <v>3817987.6</v>
      </c>
      <c r="J151" s="46">
        <f t="shared" si="66"/>
        <v>0</v>
      </c>
    </row>
    <row r="152" spans="1:10" ht="11.25" customHeight="1">
      <c r="A152" s="14" t="s">
        <v>52</v>
      </c>
      <c r="B152" s="3" t="s">
        <v>68</v>
      </c>
      <c r="C152" s="3" t="s">
        <v>102</v>
      </c>
      <c r="D152" s="3" t="s">
        <v>93</v>
      </c>
      <c r="E152" s="3" t="s">
        <v>409</v>
      </c>
      <c r="F152" s="3"/>
      <c r="G152" s="3"/>
      <c r="H152" s="46">
        <f>H153+H155</f>
        <v>3676160.91</v>
      </c>
      <c r="I152" s="46">
        <f t="shared" ref="I152:J152" si="67">I153+I155</f>
        <v>3817987.6</v>
      </c>
      <c r="J152" s="46">
        <f t="shared" si="67"/>
        <v>0</v>
      </c>
    </row>
    <row r="153" spans="1:10" ht="11.25" customHeight="1">
      <c r="A153" s="14" t="s">
        <v>407</v>
      </c>
      <c r="B153" s="3" t="s">
        <v>68</v>
      </c>
      <c r="C153" s="3" t="s">
        <v>102</v>
      </c>
      <c r="D153" s="3" t="s">
        <v>93</v>
      </c>
      <c r="E153" s="3" t="s">
        <v>504</v>
      </c>
      <c r="F153" s="3"/>
      <c r="G153" s="3"/>
      <c r="H153" s="46">
        <f>H154</f>
        <v>679482.91</v>
      </c>
      <c r="I153" s="46">
        <f t="shared" ref="I153:J153" si="68">I154</f>
        <v>723457.6</v>
      </c>
      <c r="J153" s="46">
        <f t="shared" si="68"/>
        <v>0</v>
      </c>
    </row>
    <row r="154" spans="1:10" ht="11.25" customHeight="1">
      <c r="A154" s="2" t="s">
        <v>383</v>
      </c>
      <c r="B154" s="3" t="s">
        <v>68</v>
      </c>
      <c r="C154" s="3" t="s">
        <v>102</v>
      </c>
      <c r="D154" s="3" t="s">
        <v>93</v>
      </c>
      <c r="E154" s="3" t="s">
        <v>504</v>
      </c>
      <c r="F154" s="3" t="s">
        <v>88</v>
      </c>
      <c r="G154" s="3"/>
      <c r="H154" s="46">
        <v>679482.91</v>
      </c>
      <c r="I154" s="46">
        <v>723457.6</v>
      </c>
      <c r="J154" s="47">
        <v>0</v>
      </c>
    </row>
    <row r="155" spans="1:10" ht="11.25" customHeight="1">
      <c r="A155" s="14" t="s">
        <v>407</v>
      </c>
      <c r="B155" s="3" t="s">
        <v>68</v>
      </c>
      <c r="C155" s="3" t="s">
        <v>102</v>
      </c>
      <c r="D155" s="3" t="s">
        <v>93</v>
      </c>
      <c r="E155" s="3" t="s">
        <v>368</v>
      </c>
      <c r="F155" s="3"/>
      <c r="G155" s="3"/>
      <c r="H155" s="46">
        <f>H156+H157</f>
        <v>2996678</v>
      </c>
      <c r="I155" s="46">
        <f t="shared" ref="I155:J155" si="69">I156+I157</f>
        <v>3094530</v>
      </c>
      <c r="J155" s="46">
        <f t="shared" si="69"/>
        <v>0</v>
      </c>
    </row>
    <row r="156" spans="1:10" ht="11.25" customHeight="1">
      <c r="A156" s="2" t="s">
        <v>383</v>
      </c>
      <c r="B156" s="3" t="s">
        <v>68</v>
      </c>
      <c r="C156" s="3" t="s">
        <v>102</v>
      </c>
      <c r="D156" s="3" t="s">
        <v>93</v>
      </c>
      <c r="E156" s="3" t="s">
        <v>368</v>
      </c>
      <c r="F156" s="3" t="s">
        <v>88</v>
      </c>
      <c r="G156" s="3"/>
      <c r="H156" s="46">
        <v>1511978</v>
      </c>
      <c r="I156" s="46">
        <v>1609830</v>
      </c>
      <c r="J156" s="47">
        <v>0</v>
      </c>
    </row>
    <row r="157" spans="1:10" ht="11.25" customHeight="1">
      <c r="A157" s="2" t="s">
        <v>383</v>
      </c>
      <c r="B157" s="3" t="s">
        <v>68</v>
      </c>
      <c r="C157" s="3" t="s">
        <v>102</v>
      </c>
      <c r="D157" s="3" t="s">
        <v>93</v>
      </c>
      <c r="E157" s="3" t="s">
        <v>368</v>
      </c>
      <c r="F157" s="3" t="s">
        <v>88</v>
      </c>
      <c r="G157" s="3" t="s">
        <v>193</v>
      </c>
      <c r="H157" s="46">
        <v>1484700</v>
      </c>
      <c r="I157" s="46">
        <v>1484700</v>
      </c>
      <c r="J157" s="47">
        <v>0</v>
      </c>
    </row>
    <row r="158" spans="1:10" ht="11.25" customHeight="1">
      <c r="A158" s="9" t="s">
        <v>385</v>
      </c>
      <c r="B158" s="3" t="s">
        <v>68</v>
      </c>
      <c r="C158" s="3" t="s">
        <v>102</v>
      </c>
      <c r="D158" s="3" t="s">
        <v>93</v>
      </c>
      <c r="E158" s="38" t="s">
        <v>238</v>
      </c>
      <c r="F158" s="3"/>
      <c r="G158" s="3"/>
      <c r="H158" s="46">
        <f t="shared" ref="H158:J158" si="70">H159+H161</f>
        <v>10000000</v>
      </c>
      <c r="I158" s="46">
        <f t="shared" si="70"/>
        <v>0</v>
      </c>
      <c r="J158" s="46">
        <f t="shared" si="70"/>
        <v>0</v>
      </c>
    </row>
    <row r="159" spans="1:10" ht="22.5" customHeight="1">
      <c r="A159" s="2" t="s">
        <v>192</v>
      </c>
      <c r="B159" s="3" t="s">
        <v>68</v>
      </c>
      <c r="C159" s="3" t="s">
        <v>102</v>
      </c>
      <c r="D159" s="3" t="s">
        <v>93</v>
      </c>
      <c r="E159" s="3" t="s">
        <v>306</v>
      </c>
      <c r="F159" s="3"/>
      <c r="G159" s="3"/>
      <c r="H159" s="46">
        <f>H160</f>
        <v>9000000</v>
      </c>
      <c r="I159" s="46">
        <f t="shared" ref="I159:J159" si="71">I160</f>
        <v>0</v>
      </c>
      <c r="J159" s="46">
        <f t="shared" si="71"/>
        <v>0</v>
      </c>
    </row>
    <row r="160" spans="1:10" ht="11.25" customHeight="1">
      <c r="A160" s="14" t="s">
        <v>19</v>
      </c>
      <c r="B160" s="3" t="s">
        <v>68</v>
      </c>
      <c r="C160" s="3" t="s">
        <v>102</v>
      </c>
      <c r="D160" s="3" t="s">
        <v>93</v>
      </c>
      <c r="E160" s="3" t="s">
        <v>306</v>
      </c>
      <c r="F160" s="3" t="s">
        <v>187</v>
      </c>
      <c r="G160" s="3"/>
      <c r="H160" s="46">
        <v>9000000</v>
      </c>
      <c r="I160" s="47">
        <v>0</v>
      </c>
      <c r="J160" s="47">
        <v>0</v>
      </c>
    </row>
    <row r="161" spans="1:10" ht="22.5" customHeight="1">
      <c r="A161" s="2" t="s">
        <v>191</v>
      </c>
      <c r="B161" s="3" t="s">
        <v>68</v>
      </c>
      <c r="C161" s="3" t="s">
        <v>102</v>
      </c>
      <c r="D161" s="3" t="s">
        <v>93</v>
      </c>
      <c r="E161" s="3" t="s">
        <v>307</v>
      </c>
      <c r="F161" s="3"/>
      <c r="G161" s="3"/>
      <c r="H161" s="46">
        <f>H162</f>
        <v>1000000</v>
      </c>
      <c r="I161" s="46">
        <f t="shared" ref="I161:J161" si="72">I162</f>
        <v>0</v>
      </c>
      <c r="J161" s="46">
        <f t="shared" si="72"/>
        <v>0</v>
      </c>
    </row>
    <row r="162" spans="1:10" ht="11.25" customHeight="1">
      <c r="A162" s="14" t="s">
        <v>19</v>
      </c>
      <c r="B162" s="3" t="s">
        <v>68</v>
      </c>
      <c r="C162" s="3" t="s">
        <v>102</v>
      </c>
      <c r="D162" s="3" t="s">
        <v>93</v>
      </c>
      <c r="E162" s="3" t="s">
        <v>307</v>
      </c>
      <c r="F162" s="3" t="s">
        <v>187</v>
      </c>
      <c r="G162" s="3"/>
      <c r="H162" s="46">
        <v>1000000</v>
      </c>
      <c r="I162" s="47">
        <v>0</v>
      </c>
      <c r="J162" s="47">
        <v>0</v>
      </c>
    </row>
    <row r="163" spans="1:10" ht="11.25" customHeight="1">
      <c r="A163" s="14" t="s">
        <v>169</v>
      </c>
      <c r="B163" s="3" t="s">
        <v>68</v>
      </c>
      <c r="C163" s="3" t="s">
        <v>102</v>
      </c>
      <c r="D163" s="3" t="s">
        <v>102</v>
      </c>
      <c r="E163" s="3"/>
      <c r="F163" s="3"/>
      <c r="G163" s="3"/>
      <c r="H163" s="46">
        <f>H164+H174</f>
        <v>13144100</v>
      </c>
      <c r="I163" s="46">
        <f t="shared" ref="I163:J163" si="73">I164+I174</f>
        <v>23733300</v>
      </c>
      <c r="J163" s="46">
        <f t="shared" si="73"/>
        <v>23733300</v>
      </c>
    </row>
    <row r="164" spans="1:10" ht="22.5" customHeight="1">
      <c r="A164" s="9" t="s">
        <v>443</v>
      </c>
      <c r="B164" s="3" t="s">
        <v>68</v>
      </c>
      <c r="C164" s="3" t="s">
        <v>102</v>
      </c>
      <c r="D164" s="3" t="s">
        <v>102</v>
      </c>
      <c r="E164" s="3" t="s">
        <v>242</v>
      </c>
      <c r="F164" s="3"/>
      <c r="G164" s="3"/>
      <c r="H164" s="46">
        <f>H165+H171</f>
        <v>13076700</v>
      </c>
      <c r="I164" s="46">
        <f t="shared" ref="I164:J164" si="74">I165+I171</f>
        <v>23665900</v>
      </c>
      <c r="J164" s="46">
        <f t="shared" si="74"/>
        <v>23665900</v>
      </c>
    </row>
    <row r="165" spans="1:10" ht="11.25" customHeight="1">
      <c r="A165" s="2" t="s">
        <v>373</v>
      </c>
      <c r="B165" s="3" t="s">
        <v>68</v>
      </c>
      <c r="C165" s="3" t="s">
        <v>102</v>
      </c>
      <c r="D165" s="3" t="s">
        <v>102</v>
      </c>
      <c r="E165" s="3" t="s">
        <v>372</v>
      </c>
      <c r="F165" s="3"/>
      <c r="G165" s="3"/>
      <c r="H165" s="46">
        <f>H166+H168</f>
        <v>11576700</v>
      </c>
      <c r="I165" s="46">
        <f t="shared" ref="I165:J165" si="75">I166+I168</f>
        <v>23665900</v>
      </c>
      <c r="J165" s="46">
        <f t="shared" si="75"/>
        <v>23665900</v>
      </c>
    </row>
    <row r="166" spans="1:10" ht="11.25" customHeight="1">
      <c r="A166" s="2" t="s">
        <v>17</v>
      </c>
      <c r="B166" s="3" t="s">
        <v>68</v>
      </c>
      <c r="C166" s="3" t="s">
        <v>102</v>
      </c>
      <c r="D166" s="3" t="s">
        <v>102</v>
      </c>
      <c r="E166" s="3" t="s">
        <v>519</v>
      </c>
      <c r="F166" s="3"/>
      <c r="G166" s="3"/>
      <c r="H166" s="46">
        <f>H167</f>
        <v>2000000</v>
      </c>
      <c r="I166" s="46">
        <f t="shared" ref="I166:J166" si="76">I167</f>
        <v>0</v>
      </c>
      <c r="J166" s="46">
        <f t="shared" si="76"/>
        <v>0</v>
      </c>
    </row>
    <row r="167" spans="1:10" ht="22.5" customHeight="1">
      <c r="A167" s="2" t="s">
        <v>182</v>
      </c>
      <c r="B167" s="3" t="s">
        <v>68</v>
      </c>
      <c r="C167" s="3" t="s">
        <v>102</v>
      </c>
      <c r="D167" s="3" t="s">
        <v>102</v>
      </c>
      <c r="E167" s="3" t="s">
        <v>519</v>
      </c>
      <c r="F167" s="3" t="s">
        <v>181</v>
      </c>
      <c r="G167" s="3"/>
      <c r="H167" s="46">
        <v>2000000</v>
      </c>
      <c r="I167" s="47">
        <v>0</v>
      </c>
      <c r="J167" s="47">
        <v>0</v>
      </c>
    </row>
    <row r="168" spans="1:10" ht="11.25" customHeight="1">
      <c r="A168" s="2" t="s">
        <v>17</v>
      </c>
      <c r="B168" s="3" t="s">
        <v>68</v>
      </c>
      <c r="C168" s="3" t="s">
        <v>102</v>
      </c>
      <c r="D168" s="3" t="s">
        <v>102</v>
      </c>
      <c r="E168" s="3" t="s">
        <v>308</v>
      </c>
      <c r="F168" s="3"/>
      <c r="G168" s="3"/>
      <c r="H168" s="46">
        <f>H169+H170</f>
        <v>9576700</v>
      </c>
      <c r="I168" s="46">
        <f t="shared" ref="I168:J168" si="77">I169+I170</f>
        <v>23665900</v>
      </c>
      <c r="J168" s="46">
        <f t="shared" si="77"/>
        <v>23665900</v>
      </c>
    </row>
    <row r="169" spans="1:10" ht="22.5" customHeight="1">
      <c r="A169" s="2" t="s">
        <v>182</v>
      </c>
      <c r="B169" s="3" t="s">
        <v>68</v>
      </c>
      <c r="C169" s="3" t="s">
        <v>102</v>
      </c>
      <c r="D169" s="3" t="s">
        <v>102</v>
      </c>
      <c r="E169" s="3" t="s">
        <v>308</v>
      </c>
      <c r="F169" s="3" t="s">
        <v>181</v>
      </c>
      <c r="G169" s="3"/>
      <c r="H169" s="46">
        <v>1500000</v>
      </c>
      <c r="I169" s="46">
        <v>500000</v>
      </c>
      <c r="J169" s="46">
        <v>500000</v>
      </c>
    </row>
    <row r="170" spans="1:10" ht="22.5" customHeight="1">
      <c r="A170" s="2" t="s">
        <v>182</v>
      </c>
      <c r="B170" s="3" t="s">
        <v>68</v>
      </c>
      <c r="C170" s="3" t="s">
        <v>102</v>
      </c>
      <c r="D170" s="3" t="s">
        <v>102</v>
      </c>
      <c r="E170" s="3" t="s">
        <v>308</v>
      </c>
      <c r="F170" s="3" t="s">
        <v>181</v>
      </c>
      <c r="G170" s="3" t="s">
        <v>193</v>
      </c>
      <c r="H170" s="47">
        <v>8076700</v>
      </c>
      <c r="I170" s="47">
        <v>23165900</v>
      </c>
      <c r="J170" s="47">
        <v>23165900</v>
      </c>
    </row>
    <row r="171" spans="1:10" ht="22.5" customHeight="1">
      <c r="A171" s="14" t="s">
        <v>386</v>
      </c>
      <c r="B171" s="3" t="s">
        <v>68</v>
      </c>
      <c r="C171" s="3" t="s">
        <v>102</v>
      </c>
      <c r="D171" s="3" t="s">
        <v>102</v>
      </c>
      <c r="E171" s="3" t="s">
        <v>381</v>
      </c>
      <c r="F171" s="3"/>
      <c r="G171" s="3"/>
      <c r="H171" s="46">
        <f t="shared" ref="H171" si="78">H172</f>
        <v>1500000</v>
      </c>
      <c r="I171" s="46">
        <f t="shared" ref="I171:J172" si="79">I172</f>
        <v>0</v>
      </c>
      <c r="J171" s="46">
        <f t="shared" si="79"/>
        <v>0</v>
      </c>
    </row>
    <row r="172" spans="1:10" ht="33.75" customHeight="1">
      <c r="A172" s="14" t="s">
        <v>512</v>
      </c>
      <c r="B172" s="3" t="s">
        <v>68</v>
      </c>
      <c r="C172" s="3" t="s">
        <v>102</v>
      </c>
      <c r="D172" s="3" t="s">
        <v>102</v>
      </c>
      <c r="E172" s="38" t="s">
        <v>309</v>
      </c>
      <c r="F172" s="3"/>
      <c r="G172" s="3"/>
      <c r="H172" s="46">
        <f>H173</f>
        <v>1500000</v>
      </c>
      <c r="I172" s="46">
        <f t="shared" si="79"/>
        <v>0</v>
      </c>
      <c r="J172" s="46">
        <f t="shared" si="79"/>
        <v>0</v>
      </c>
    </row>
    <row r="173" spans="1:10" ht="11.25" customHeight="1">
      <c r="A173" s="2" t="s">
        <v>383</v>
      </c>
      <c r="B173" s="3" t="s">
        <v>68</v>
      </c>
      <c r="C173" s="3" t="s">
        <v>102</v>
      </c>
      <c r="D173" s="3" t="s">
        <v>102</v>
      </c>
      <c r="E173" s="38" t="s">
        <v>309</v>
      </c>
      <c r="F173" s="3" t="s">
        <v>88</v>
      </c>
      <c r="G173" s="3"/>
      <c r="H173" s="46">
        <v>1500000</v>
      </c>
      <c r="I173" s="47">
        <v>0</v>
      </c>
      <c r="J173" s="47">
        <v>0</v>
      </c>
    </row>
    <row r="174" spans="1:10" ht="11.25" customHeight="1">
      <c r="A174" s="9" t="s">
        <v>385</v>
      </c>
      <c r="B174" s="3" t="s">
        <v>68</v>
      </c>
      <c r="C174" s="3" t="s">
        <v>102</v>
      </c>
      <c r="D174" s="3" t="s">
        <v>102</v>
      </c>
      <c r="E174" s="38" t="s">
        <v>238</v>
      </c>
      <c r="F174" s="3"/>
      <c r="G174" s="3"/>
      <c r="H174" s="46">
        <f>H175</f>
        <v>67400</v>
      </c>
      <c r="I174" s="46">
        <f t="shared" ref="I174:J174" si="80">I175</f>
        <v>67400</v>
      </c>
      <c r="J174" s="46">
        <f t="shared" si="80"/>
        <v>67400</v>
      </c>
    </row>
    <row r="175" spans="1:10" ht="33.75" customHeight="1">
      <c r="A175" s="9" t="s">
        <v>489</v>
      </c>
      <c r="B175" s="3" t="s">
        <v>68</v>
      </c>
      <c r="C175" s="3" t="s">
        <v>102</v>
      </c>
      <c r="D175" s="3" t="s">
        <v>102</v>
      </c>
      <c r="E175" s="38" t="s">
        <v>310</v>
      </c>
      <c r="F175" s="3"/>
      <c r="G175" s="3"/>
      <c r="H175" s="46">
        <f>H176+H177+H178+H179</f>
        <v>67400</v>
      </c>
      <c r="I175" s="46">
        <f t="shared" ref="I175:J175" si="81">I176+I177+I178+I179</f>
        <v>67400</v>
      </c>
      <c r="J175" s="46">
        <f t="shared" si="81"/>
        <v>67400</v>
      </c>
    </row>
    <row r="176" spans="1:10" ht="11.25" customHeight="1">
      <c r="A176" s="10" t="s">
        <v>374</v>
      </c>
      <c r="B176" s="3" t="s">
        <v>68</v>
      </c>
      <c r="C176" s="3" t="s">
        <v>102</v>
      </c>
      <c r="D176" s="3" t="s">
        <v>102</v>
      </c>
      <c r="E176" s="38" t="s">
        <v>310</v>
      </c>
      <c r="F176" s="39" t="s">
        <v>84</v>
      </c>
      <c r="G176" s="3" t="s">
        <v>193</v>
      </c>
      <c r="H176" s="47">
        <f>42252.69+4800</f>
        <v>47052.69</v>
      </c>
      <c r="I176" s="47">
        <f t="shared" ref="I176:J176" si="82">42252.69+4800</f>
        <v>47052.69</v>
      </c>
      <c r="J176" s="47">
        <f t="shared" si="82"/>
        <v>47052.69</v>
      </c>
    </row>
    <row r="177" spans="1:10" ht="33.75">
      <c r="A177" s="10" t="s">
        <v>376</v>
      </c>
      <c r="B177" s="3" t="s">
        <v>68</v>
      </c>
      <c r="C177" s="3" t="s">
        <v>102</v>
      </c>
      <c r="D177" s="3" t="s">
        <v>102</v>
      </c>
      <c r="E177" s="38" t="s">
        <v>310</v>
      </c>
      <c r="F177" s="39" t="s">
        <v>375</v>
      </c>
      <c r="G177" s="3" t="s">
        <v>193</v>
      </c>
      <c r="H177" s="47">
        <v>12700</v>
      </c>
      <c r="I177" s="47">
        <v>12700</v>
      </c>
      <c r="J177" s="47">
        <v>12700</v>
      </c>
    </row>
    <row r="178" spans="1:10" ht="22.5">
      <c r="A178" s="2" t="s">
        <v>173</v>
      </c>
      <c r="B178" s="3" t="s">
        <v>68</v>
      </c>
      <c r="C178" s="3" t="s">
        <v>102</v>
      </c>
      <c r="D178" s="3" t="s">
        <v>102</v>
      </c>
      <c r="E178" s="38" t="s">
        <v>310</v>
      </c>
      <c r="F178" s="39" t="s">
        <v>172</v>
      </c>
      <c r="G178" s="3" t="s">
        <v>193</v>
      </c>
      <c r="H178" s="47">
        <v>800</v>
      </c>
      <c r="I178" s="47">
        <v>800</v>
      </c>
      <c r="J178" s="47">
        <v>800</v>
      </c>
    </row>
    <row r="179" spans="1:10" ht="11.25" customHeight="1">
      <c r="A179" s="2" t="s">
        <v>383</v>
      </c>
      <c r="B179" s="3" t="s">
        <v>68</v>
      </c>
      <c r="C179" s="3" t="s">
        <v>102</v>
      </c>
      <c r="D179" s="3" t="s">
        <v>102</v>
      </c>
      <c r="E179" s="38" t="s">
        <v>310</v>
      </c>
      <c r="F179" s="39" t="s">
        <v>88</v>
      </c>
      <c r="G179" s="3" t="s">
        <v>193</v>
      </c>
      <c r="H179" s="47">
        <v>6847.31</v>
      </c>
      <c r="I179" s="47">
        <v>6847.31</v>
      </c>
      <c r="J179" s="47">
        <v>6847.31</v>
      </c>
    </row>
    <row r="180" spans="1:10" ht="11.25" customHeight="1">
      <c r="A180" s="14" t="s">
        <v>449</v>
      </c>
      <c r="B180" s="3" t="s">
        <v>68</v>
      </c>
      <c r="C180" s="3" t="s">
        <v>108</v>
      </c>
      <c r="D180" s="3" t="s">
        <v>80</v>
      </c>
      <c r="E180" s="3"/>
      <c r="F180" s="3"/>
      <c r="G180" s="3"/>
      <c r="H180" s="46">
        <f>H181</f>
        <v>46705000</v>
      </c>
      <c r="I180" s="46">
        <f t="shared" ref="I180:J180" si="83">I181</f>
        <v>52127700</v>
      </c>
      <c r="J180" s="46">
        <f t="shared" si="83"/>
        <v>50508000</v>
      </c>
    </row>
    <row r="181" spans="1:10" ht="11.25" customHeight="1">
      <c r="A181" s="14" t="s">
        <v>109</v>
      </c>
      <c r="B181" s="3" t="s">
        <v>68</v>
      </c>
      <c r="C181" s="3" t="s">
        <v>108</v>
      </c>
      <c r="D181" s="3" t="s">
        <v>102</v>
      </c>
      <c r="E181" s="3"/>
      <c r="F181" s="3"/>
      <c r="G181" s="3"/>
      <c r="H181" s="46">
        <f>H189+H182</f>
        <v>46705000</v>
      </c>
      <c r="I181" s="46">
        <f>I189+I182</f>
        <v>52127700</v>
      </c>
      <c r="J181" s="46">
        <f>J189+J182</f>
        <v>50508000</v>
      </c>
    </row>
    <row r="182" spans="1:10" ht="33.75" customHeight="1">
      <c r="A182" s="2" t="s">
        <v>582</v>
      </c>
      <c r="B182" s="3" t="s">
        <v>68</v>
      </c>
      <c r="C182" s="3" t="s">
        <v>108</v>
      </c>
      <c r="D182" s="3" t="s">
        <v>102</v>
      </c>
      <c r="E182" s="3" t="s">
        <v>408</v>
      </c>
      <c r="F182" s="3"/>
      <c r="G182" s="3"/>
      <c r="H182" s="46">
        <f>H185+H183</f>
        <v>46605000</v>
      </c>
      <c r="I182" s="46">
        <f t="shared" ref="I182:J182" si="84">I185+I183</f>
        <v>52027700</v>
      </c>
      <c r="J182" s="46">
        <f t="shared" si="84"/>
        <v>50408000</v>
      </c>
    </row>
    <row r="183" spans="1:10" ht="33.75" customHeight="1">
      <c r="A183" s="10" t="s">
        <v>550</v>
      </c>
      <c r="B183" s="3" t="s">
        <v>68</v>
      </c>
      <c r="C183" s="3" t="s">
        <v>108</v>
      </c>
      <c r="D183" s="3" t="s">
        <v>102</v>
      </c>
      <c r="E183" s="3" t="s">
        <v>548</v>
      </c>
      <c r="F183" s="3"/>
      <c r="G183" s="3"/>
      <c r="H183" s="46">
        <f>H184</f>
        <v>46605000</v>
      </c>
      <c r="I183" s="46">
        <f t="shared" ref="I183:J183" si="85">I184</f>
        <v>48469200</v>
      </c>
      <c r="J183" s="46">
        <f t="shared" si="85"/>
        <v>50408000</v>
      </c>
    </row>
    <row r="184" spans="1:10" ht="11.25" customHeight="1">
      <c r="A184" s="2" t="s">
        <v>383</v>
      </c>
      <c r="B184" s="3" t="s">
        <v>68</v>
      </c>
      <c r="C184" s="3" t="s">
        <v>108</v>
      </c>
      <c r="D184" s="3" t="s">
        <v>102</v>
      </c>
      <c r="E184" s="3" t="s">
        <v>548</v>
      </c>
      <c r="F184" s="3" t="s">
        <v>88</v>
      </c>
      <c r="G184" s="3"/>
      <c r="H184" s="46">
        <v>46605000</v>
      </c>
      <c r="I184" s="46">
        <v>48469200</v>
      </c>
      <c r="J184" s="46">
        <v>50408000</v>
      </c>
    </row>
    <row r="185" spans="1:10" ht="11.25" customHeight="1">
      <c r="A185" s="2" t="s">
        <v>411</v>
      </c>
      <c r="B185" s="3" t="s">
        <v>68</v>
      </c>
      <c r="C185" s="3" t="s">
        <v>108</v>
      </c>
      <c r="D185" s="3" t="s">
        <v>102</v>
      </c>
      <c r="E185" s="3" t="s">
        <v>410</v>
      </c>
      <c r="F185" s="3"/>
      <c r="G185" s="3"/>
      <c r="H185" s="46">
        <f>H186</f>
        <v>0</v>
      </c>
      <c r="I185" s="46">
        <f t="shared" ref="I185:J185" si="86">I186</f>
        <v>3558500</v>
      </c>
      <c r="J185" s="46">
        <f t="shared" si="86"/>
        <v>0</v>
      </c>
    </row>
    <row r="186" spans="1:10" ht="11.25" customHeight="1">
      <c r="A186" s="14" t="s">
        <v>607</v>
      </c>
      <c r="B186" s="3" t="s">
        <v>68</v>
      </c>
      <c r="C186" s="3" t="s">
        <v>108</v>
      </c>
      <c r="D186" s="3" t="s">
        <v>102</v>
      </c>
      <c r="E186" s="3" t="s">
        <v>606</v>
      </c>
      <c r="F186" s="3"/>
      <c r="G186" s="3"/>
      <c r="H186" s="46">
        <f t="shared" ref="H186:J186" si="87">H188+H187</f>
        <v>0</v>
      </c>
      <c r="I186" s="46">
        <f t="shared" si="87"/>
        <v>3558500</v>
      </c>
      <c r="J186" s="46">
        <f t="shared" si="87"/>
        <v>0</v>
      </c>
    </row>
    <row r="187" spans="1:10" ht="11.25" customHeight="1">
      <c r="A187" s="2" t="s">
        <v>383</v>
      </c>
      <c r="B187" s="3" t="s">
        <v>68</v>
      </c>
      <c r="C187" s="3" t="s">
        <v>108</v>
      </c>
      <c r="D187" s="3" t="s">
        <v>102</v>
      </c>
      <c r="E187" s="3" t="s">
        <v>606</v>
      </c>
      <c r="F187" s="3" t="s">
        <v>88</v>
      </c>
      <c r="G187" s="3"/>
      <c r="H187" s="46">
        <v>0</v>
      </c>
      <c r="I187" s="46">
        <v>1000000</v>
      </c>
      <c r="J187" s="46">
        <v>0</v>
      </c>
    </row>
    <row r="188" spans="1:10" ht="11.25" customHeight="1">
      <c r="A188" s="2" t="s">
        <v>383</v>
      </c>
      <c r="B188" s="3" t="s">
        <v>68</v>
      </c>
      <c r="C188" s="3" t="s">
        <v>108</v>
      </c>
      <c r="D188" s="3" t="s">
        <v>102</v>
      </c>
      <c r="E188" s="3" t="s">
        <v>606</v>
      </c>
      <c r="F188" s="3" t="s">
        <v>88</v>
      </c>
      <c r="G188" s="3" t="s">
        <v>193</v>
      </c>
      <c r="H188" s="46">
        <v>0</v>
      </c>
      <c r="I188" s="46">
        <v>2558500</v>
      </c>
      <c r="J188" s="46">
        <v>0</v>
      </c>
    </row>
    <row r="189" spans="1:10" ht="11.25" customHeight="1">
      <c r="A189" s="9" t="s">
        <v>385</v>
      </c>
      <c r="B189" s="3" t="s">
        <v>68</v>
      </c>
      <c r="C189" s="3" t="s">
        <v>108</v>
      </c>
      <c r="D189" s="3" t="s">
        <v>102</v>
      </c>
      <c r="E189" s="38" t="s">
        <v>238</v>
      </c>
      <c r="F189" s="3"/>
      <c r="G189" s="3"/>
      <c r="H189" s="46">
        <f t="shared" ref="H189:H190" si="88">H190</f>
        <v>100000</v>
      </c>
      <c r="I189" s="46">
        <f t="shared" ref="I189:J190" si="89">I190</f>
        <v>100000</v>
      </c>
      <c r="J189" s="46">
        <f t="shared" si="89"/>
        <v>100000</v>
      </c>
    </row>
    <row r="190" spans="1:10" ht="11.25" customHeight="1">
      <c r="A190" s="14" t="s">
        <v>55</v>
      </c>
      <c r="B190" s="3" t="s">
        <v>68</v>
      </c>
      <c r="C190" s="3" t="s">
        <v>108</v>
      </c>
      <c r="D190" s="3" t="s">
        <v>102</v>
      </c>
      <c r="E190" s="3" t="s">
        <v>311</v>
      </c>
      <c r="F190" s="3"/>
      <c r="G190" s="3"/>
      <c r="H190" s="46">
        <f t="shared" si="88"/>
        <v>100000</v>
      </c>
      <c r="I190" s="46">
        <f t="shared" si="89"/>
        <v>100000</v>
      </c>
      <c r="J190" s="46">
        <f t="shared" si="89"/>
        <v>100000</v>
      </c>
    </row>
    <row r="191" spans="1:10" ht="11.25" customHeight="1">
      <c r="A191" s="2" t="s">
        <v>383</v>
      </c>
      <c r="B191" s="3" t="s">
        <v>68</v>
      </c>
      <c r="C191" s="3" t="s">
        <v>108</v>
      </c>
      <c r="D191" s="3" t="s">
        <v>102</v>
      </c>
      <c r="E191" s="3" t="s">
        <v>311</v>
      </c>
      <c r="F191" s="3" t="s">
        <v>88</v>
      </c>
      <c r="G191" s="3"/>
      <c r="H191" s="46">
        <v>100000</v>
      </c>
      <c r="I191" s="46">
        <v>100000</v>
      </c>
      <c r="J191" s="46">
        <v>100000</v>
      </c>
    </row>
    <row r="192" spans="1:10" ht="11.25" customHeight="1">
      <c r="A192" s="2" t="s">
        <v>157</v>
      </c>
      <c r="B192" s="3" t="s">
        <v>68</v>
      </c>
      <c r="C192" s="3" t="s">
        <v>106</v>
      </c>
      <c r="D192" s="3" t="s">
        <v>80</v>
      </c>
      <c r="E192" s="3"/>
      <c r="F192" s="3"/>
      <c r="G192" s="3"/>
      <c r="H192" s="46">
        <f>H193+H220+H224+H204+H232</f>
        <v>2780245300</v>
      </c>
      <c r="I192" s="46">
        <f>I193+I220+I224+I204+I232</f>
        <v>510000</v>
      </c>
      <c r="J192" s="46">
        <f>J193+J220+J224+J204+J232</f>
        <v>510000</v>
      </c>
    </row>
    <row r="193" spans="1:10" ht="11.25" customHeight="1">
      <c r="A193" s="2" t="s">
        <v>20</v>
      </c>
      <c r="B193" s="3" t="s">
        <v>68</v>
      </c>
      <c r="C193" s="3" t="s">
        <v>106</v>
      </c>
      <c r="D193" s="3" t="s">
        <v>79</v>
      </c>
      <c r="E193" s="3"/>
      <c r="F193" s="3"/>
      <c r="G193" s="3"/>
      <c r="H193" s="46">
        <f>H194</f>
        <v>617393100</v>
      </c>
      <c r="I193" s="47">
        <v>0</v>
      </c>
      <c r="J193" s="47">
        <v>0</v>
      </c>
    </row>
    <row r="194" spans="1:10" ht="22.5" customHeight="1">
      <c r="A194" s="12" t="s">
        <v>427</v>
      </c>
      <c r="B194" s="3" t="s">
        <v>68</v>
      </c>
      <c r="C194" s="3" t="s">
        <v>106</v>
      </c>
      <c r="D194" s="3" t="s">
        <v>79</v>
      </c>
      <c r="E194" s="3" t="s">
        <v>241</v>
      </c>
      <c r="F194" s="3"/>
      <c r="G194" s="3"/>
      <c r="H194" s="46">
        <f>H195</f>
        <v>617393100</v>
      </c>
      <c r="I194" s="46">
        <f t="shared" ref="I194:J195" si="90">I195</f>
        <v>0</v>
      </c>
      <c r="J194" s="46">
        <f t="shared" si="90"/>
        <v>0</v>
      </c>
    </row>
    <row r="195" spans="1:10" ht="22.5" customHeight="1">
      <c r="A195" s="12" t="s">
        <v>8</v>
      </c>
      <c r="B195" s="3" t="s">
        <v>68</v>
      </c>
      <c r="C195" s="3" t="s">
        <v>106</v>
      </c>
      <c r="D195" s="3" t="s">
        <v>79</v>
      </c>
      <c r="E195" s="3" t="s">
        <v>7</v>
      </c>
      <c r="F195" s="3"/>
      <c r="G195" s="3"/>
      <c r="H195" s="46">
        <f>H196</f>
        <v>617393100</v>
      </c>
      <c r="I195" s="46">
        <f t="shared" si="90"/>
        <v>0</v>
      </c>
      <c r="J195" s="46">
        <f t="shared" si="90"/>
        <v>0</v>
      </c>
    </row>
    <row r="196" spans="1:10" ht="22.5" customHeight="1">
      <c r="A196" s="14" t="s">
        <v>660</v>
      </c>
      <c r="B196" s="3" t="s">
        <v>68</v>
      </c>
      <c r="C196" s="3" t="s">
        <v>106</v>
      </c>
      <c r="D196" s="3" t="s">
        <v>79</v>
      </c>
      <c r="E196" s="3" t="s">
        <v>657</v>
      </c>
      <c r="F196" s="3"/>
      <c r="G196" s="3"/>
      <c r="H196" s="46">
        <f>H197+H200</f>
        <v>617393100</v>
      </c>
      <c r="I196" s="46">
        <f t="shared" ref="I196:J196" si="91">I197+I200</f>
        <v>0</v>
      </c>
      <c r="J196" s="46">
        <f t="shared" si="91"/>
        <v>0</v>
      </c>
    </row>
    <row r="197" spans="1:10" ht="33.75" customHeight="1">
      <c r="A197" s="19" t="s">
        <v>658</v>
      </c>
      <c r="B197" s="3" t="s">
        <v>68</v>
      </c>
      <c r="C197" s="3" t="s">
        <v>106</v>
      </c>
      <c r="D197" s="3" t="s">
        <v>79</v>
      </c>
      <c r="E197" s="3" t="s">
        <v>659</v>
      </c>
      <c r="F197" s="3"/>
      <c r="G197" s="3"/>
      <c r="H197" s="46">
        <f>H198+H199</f>
        <v>348503400</v>
      </c>
      <c r="I197" s="46">
        <f t="shared" ref="I197:J197" si="92">I198+I199</f>
        <v>0</v>
      </c>
      <c r="J197" s="46">
        <f t="shared" si="92"/>
        <v>0</v>
      </c>
    </row>
    <row r="198" spans="1:10" ht="22.5" customHeight="1">
      <c r="A198" s="14" t="s">
        <v>178</v>
      </c>
      <c r="B198" s="3" t="s">
        <v>68</v>
      </c>
      <c r="C198" s="3" t="s">
        <v>106</v>
      </c>
      <c r="D198" s="3" t="s">
        <v>79</v>
      </c>
      <c r="E198" s="3" t="s">
        <v>659</v>
      </c>
      <c r="F198" s="3" t="s">
        <v>177</v>
      </c>
      <c r="G198" s="3"/>
      <c r="H198" s="46">
        <v>150000</v>
      </c>
      <c r="I198" s="47">
        <v>0</v>
      </c>
      <c r="J198" s="47">
        <v>0</v>
      </c>
    </row>
    <row r="199" spans="1:10" ht="22.5" customHeight="1">
      <c r="A199" s="14" t="s">
        <v>178</v>
      </c>
      <c r="B199" s="3" t="s">
        <v>68</v>
      </c>
      <c r="C199" s="3" t="s">
        <v>106</v>
      </c>
      <c r="D199" s="3" t="s">
        <v>79</v>
      </c>
      <c r="E199" s="3" t="s">
        <v>659</v>
      </c>
      <c r="F199" s="3" t="s">
        <v>177</v>
      </c>
      <c r="G199" s="3" t="s">
        <v>193</v>
      </c>
      <c r="H199" s="46">
        <v>348353400</v>
      </c>
      <c r="I199" s="47">
        <v>0</v>
      </c>
      <c r="J199" s="47">
        <v>0</v>
      </c>
    </row>
    <row r="200" spans="1:10" ht="11.25" customHeight="1">
      <c r="A200" s="14" t="s">
        <v>668</v>
      </c>
      <c r="B200" s="3" t="s">
        <v>68</v>
      </c>
      <c r="C200" s="3" t="s">
        <v>106</v>
      </c>
      <c r="D200" s="3" t="s">
        <v>79</v>
      </c>
      <c r="E200" s="3" t="s">
        <v>669</v>
      </c>
      <c r="F200" s="3"/>
      <c r="G200" s="3"/>
      <c r="H200" s="46">
        <f>H201+H202+H203</f>
        <v>268889700</v>
      </c>
      <c r="I200" s="46">
        <f>I201+I202+I203</f>
        <v>0</v>
      </c>
      <c r="J200" s="46">
        <f t="shared" ref="J200" si="93">J201+J202+J203</f>
        <v>0</v>
      </c>
    </row>
    <row r="201" spans="1:10" ht="22.5" customHeight="1">
      <c r="A201" s="14" t="s">
        <v>178</v>
      </c>
      <c r="B201" s="3" t="s">
        <v>68</v>
      </c>
      <c r="C201" s="3" t="s">
        <v>106</v>
      </c>
      <c r="D201" s="3" t="s">
        <v>79</v>
      </c>
      <c r="E201" s="3" t="s">
        <v>669</v>
      </c>
      <c r="F201" s="3" t="s">
        <v>177</v>
      </c>
      <c r="G201" s="3"/>
      <c r="H201" s="46">
        <v>150000</v>
      </c>
      <c r="I201" s="47">
        <v>0</v>
      </c>
      <c r="J201" s="47">
        <v>0</v>
      </c>
    </row>
    <row r="202" spans="1:10" ht="22.5" customHeight="1">
      <c r="A202" s="14" t="s">
        <v>178</v>
      </c>
      <c r="B202" s="3" t="s">
        <v>68</v>
      </c>
      <c r="C202" s="3" t="s">
        <v>106</v>
      </c>
      <c r="D202" s="3" t="s">
        <v>79</v>
      </c>
      <c r="E202" s="3" t="s">
        <v>669</v>
      </c>
      <c r="F202" s="3" t="s">
        <v>177</v>
      </c>
      <c r="G202" s="3" t="s">
        <v>193</v>
      </c>
      <c r="H202" s="46">
        <v>10749600</v>
      </c>
      <c r="I202" s="47">
        <v>0</v>
      </c>
      <c r="J202" s="47">
        <v>0</v>
      </c>
    </row>
    <row r="203" spans="1:10" ht="22.5" customHeight="1">
      <c r="A203" s="14" t="s">
        <v>178</v>
      </c>
      <c r="B203" s="3" t="s">
        <v>68</v>
      </c>
      <c r="C203" s="3" t="s">
        <v>106</v>
      </c>
      <c r="D203" s="3" t="s">
        <v>79</v>
      </c>
      <c r="E203" s="3" t="s">
        <v>669</v>
      </c>
      <c r="F203" s="3" t="s">
        <v>177</v>
      </c>
      <c r="G203" s="3" t="s">
        <v>441</v>
      </c>
      <c r="H203" s="46">
        <v>257990100</v>
      </c>
      <c r="I203" s="47">
        <v>0</v>
      </c>
      <c r="J203" s="47">
        <v>0</v>
      </c>
    </row>
    <row r="204" spans="1:10" ht="11.25" customHeight="1">
      <c r="A204" s="14" t="s">
        <v>22</v>
      </c>
      <c r="B204" s="3" t="s">
        <v>68</v>
      </c>
      <c r="C204" s="3" t="s">
        <v>106</v>
      </c>
      <c r="D204" s="3" t="s">
        <v>82</v>
      </c>
      <c r="E204" s="3"/>
      <c r="F204" s="3"/>
      <c r="G204" s="3"/>
      <c r="H204" s="46">
        <f t="shared" ref="H204" si="94">H205</f>
        <v>2162292200</v>
      </c>
      <c r="I204" s="46">
        <f t="shared" ref="I204:J204" si="95">I205</f>
        <v>0</v>
      </c>
      <c r="J204" s="46">
        <f t="shared" si="95"/>
        <v>0</v>
      </c>
    </row>
    <row r="205" spans="1:10" ht="22.5" customHeight="1">
      <c r="A205" s="14" t="s">
        <v>563</v>
      </c>
      <c r="B205" s="3" t="s">
        <v>68</v>
      </c>
      <c r="C205" s="3" t="s">
        <v>106</v>
      </c>
      <c r="D205" s="3" t="s">
        <v>82</v>
      </c>
      <c r="E205" s="3" t="s">
        <v>240</v>
      </c>
      <c r="F205" s="3"/>
      <c r="G205" s="3"/>
      <c r="H205" s="46">
        <f>H206+H215</f>
        <v>2162292200</v>
      </c>
      <c r="I205" s="46">
        <f>I206+I215</f>
        <v>0</v>
      </c>
      <c r="J205" s="46">
        <f>J206+J215</f>
        <v>0</v>
      </c>
    </row>
    <row r="206" spans="1:10" ht="11.25" customHeight="1">
      <c r="A206" s="12" t="s">
        <v>341</v>
      </c>
      <c r="B206" s="3" t="s">
        <v>68</v>
      </c>
      <c r="C206" s="3" t="s">
        <v>106</v>
      </c>
      <c r="D206" s="3" t="s">
        <v>82</v>
      </c>
      <c r="E206" s="3" t="s">
        <v>239</v>
      </c>
      <c r="F206" s="3"/>
      <c r="G206" s="3"/>
      <c r="H206" s="46">
        <f>H207+H209+H212</f>
        <v>1422459100</v>
      </c>
      <c r="I206" s="46">
        <f t="shared" ref="I206:J206" si="96">I207+I209+I212</f>
        <v>0</v>
      </c>
      <c r="J206" s="46">
        <f t="shared" si="96"/>
        <v>0</v>
      </c>
    </row>
    <row r="207" spans="1:10" ht="11.25" customHeight="1">
      <c r="A207" s="14" t="s">
        <v>18</v>
      </c>
      <c r="B207" s="3" t="s">
        <v>68</v>
      </c>
      <c r="C207" s="3" t="s">
        <v>106</v>
      </c>
      <c r="D207" s="3" t="s">
        <v>82</v>
      </c>
      <c r="E207" s="3" t="s">
        <v>353</v>
      </c>
      <c r="F207" s="3"/>
      <c r="G207" s="3"/>
      <c r="H207" s="46">
        <f>H208</f>
        <v>800000</v>
      </c>
      <c r="I207" s="46">
        <f t="shared" ref="I207:J207" si="97">I208</f>
        <v>0</v>
      </c>
      <c r="J207" s="46">
        <f t="shared" si="97"/>
        <v>0</v>
      </c>
    </row>
    <row r="208" spans="1:10" ht="22.5" customHeight="1">
      <c r="A208" s="14" t="s">
        <v>182</v>
      </c>
      <c r="B208" s="3" t="s">
        <v>68</v>
      </c>
      <c r="C208" s="3" t="s">
        <v>106</v>
      </c>
      <c r="D208" s="3" t="s">
        <v>82</v>
      </c>
      <c r="E208" s="3" t="s">
        <v>353</v>
      </c>
      <c r="F208" s="3" t="s">
        <v>181</v>
      </c>
      <c r="G208" s="3"/>
      <c r="H208" s="46">
        <v>800000</v>
      </c>
      <c r="I208" s="47">
        <v>0</v>
      </c>
      <c r="J208" s="47">
        <v>0</v>
      </c>
    </row>
    <row r="209" spans="1:10" ht="33.75" customHeight="1">
      <c r="A209" s="12" t="s">
        <v>131</v>
      </c>
      <c r="B209" s="3" t="s">
        <v>68</v>
      </c>
      <c r="C209" s="3" t="s">
        <v>106</v>
      </c>
      <c r="D209" s="3" t="s">
        <v>82</v>
      </c>
      <c r="E209" s="39" t="s">
        <v>468</v>
      </c>
      <c r="F209" s="3"/>
      <c r="G209" s="3"/>
      <c r="H209" s="46">
        <f>H211+H210</f>
        <v>241459100</v>
      </c>
      <c r="I209" s="46">
        <f t="shared" ref="I209:J209" si="98">I211+I210</f>
        <v>0</v>
      </c>
      <c r="J209" s="46">
        <f t="shared" si="98"/>
        <v>0</v>
      </c>
    </row>
    <row r="210" spans="1:10" ht="22.5" customHeight="1">
      <c r="A210" s="14" t="s">
        <v>182</v>
      </c>
      <c r="B210" s="3" t="s">
        <v>68</v>
      </c>
      <c r="C210" s="3" t="s">
        <v>106</v>
      </c>
      <c r="D210" s="3" t="s">
        <v>82</v>
      </c>
      <c r="E210" s="39" t="s">
        <v>468</v>
      </c>
      <c r="F210" s="3" t="s">
        <v>181</v>
      </c>
      <c r="G210" s="3"/>
      <c r="H210" s="46">
        <v>250000</v>
      </c>
      <c r="I210" s="47">
        <v>0</v>
      </c>
      <c r="J210" s="47">
        <v>0</v>
      </c>
    </row>
    <row r="211" spans="1:10" ht="22.5" customHeight="1">
      <c r="A211" s="14" t="s">
        <v>182</v>
      </c>
      <c r="B211" s="3" t="s">
        <v>68</v>
      </c>
      <c r="C211" s="3" t="s">
        <v>106</v>
      </c>
      <c r="D211" s="3" t="s">
        <v>82</v>
      </c>
      <c r="E211" s="39" t="s">
        <v>468</v>
      </c>
      <c r="F211" s="3" t="s">
        <v>181</v>
      </c>
      <c r="G211" s="3" t="s">
        <v>193</v>
      </c>
      <c r="H211" s="46">
        <v>241209100</v>
      </c>
      <c r="I211" s="47">
        <v>0</v>
      </c>
      <c r="J211" s="47">
        <v>0</v>
      </c>
    </row>
    <row r="212" spans="1:10" ht="11.25" customHeight="1">
      <c r="A212" s="12" t="s">
        <v>661</v>
      </c>
      <c r="B212" s="3" t="s">
        <v>68</v>
      </c>
      <c r="C212" s="3" t="s">
        <v>106</v>
      </c>
      <c r="D212" s="3" t="s">
        <v>82</v>
      </c>
      <c r="E212" s="39" t="s">
        <v>687</v>
      </c>
      <c r="F212" s="3"/>
      <c r="G212" s="3"/>
      <c r="H212" s="46">
        <f>H213+H214</f>
        <v>1180200000</v>
      </c>
      <c r="I212" s="46">
        <f t="shared" ref="I212:J212" si="99">I213+I214</f>
        <v>0</v>
      </c>
      <c r="J212" s="46">
        <f t="shared" si="99"/>
        <v>0</v>
      </c>
    </row>
    <row r="213" spans="1:10" ht="22.5" customHeight="1">
      <c r="A213" s="14" t="s">
        <v>178</v>
      </c>
      <c r="B213" s="3" t="s">
        <v>68</v>
      </c>
      <c r="C213" s="3" t="s">
        <v>106</v>
      </c>
      <c r="D213" s="3" t="s">
        <v>82</v>
      </c>
      <c r="E213" s="39" t="s">
        <v>687</v>
      </c>
      <c r="F213" s="3" t="s">
        <v>177</v>
      </c>
      <c r="G213" s="3"/>
      <c r="H213" s="46">
        <v>200000</v>
      </c>
      <c r="I213" s="47">
        <v>0</v>
      </c>
      <c r="J213" s="47">
        <v>0</v>
      </c>
    </row>
    <row r="214" spans="1:10" ht="22.5" customHeight="1">
      <c r="A214" s="14" t="s">
        <v>178</v>
      </c>
      <c r="B214" s="3" t="s">
        <v>68</v>
      </c>
      <c r="C214" s="3" t="s">
        <v>106</v>
      </c>
      <c r="D214" s="3" t="s">
        <v>82</v>
      </c>
      <c r="E214" s="39" t="s">
        <v>687</v>
      </c>
      <c r="F214" s="3" t="s">
        <v>177</v>
      </c>
      <c r="G214" s="3" t="s">
        <v>193</v>
      </c>
      <c r="H214" s="46">
        <v>1180000000</v>
      </c>
      <c r="I214" s="47">
        <v>0</v>
      </c>
      <c r="J214" s="47">
        <v>0</v>
      </c>
    </row>
    <row r="215" spans="1:10" ht="11.25" customHeight="1">
      <c r="A215" s="14" t="s">
        <v>132</v>
      </c>
      <c r="B215" s="3" t="s">
        <v>68</v>
      </c>
      <c r="C215" s="3" t="s">
        <v>106</v>
      </c>
      <c r="D215" s="3" t="s">
        <v>82</v>
      </c>
      <c r="E215" s="39" t="s">
        <v>654</v>
      </c>
      <c r="F215" s="3"/>
      <c r="G215" s="3"/>
      <c r="H215" s="46">
        <f>H216</f>
        <v>739833100</v>
      </c>
      <c r="I215" s="46">
        <f t="shared" ref="I215:J215" si="100">I216</f>
        <v>0</v>
      </c>
      <c r="J215" s="46">
        <f t="shared" si="100"/>
        <v>0</v>
      </c>
    </row>
    <row r="216" spans="1:10" ht="22.5" customHeight="1">
      <c r="A216" s="19" t="s">
        <v>656</v>
      </c>
      <c r="B216" s="3" t="s">
        <v>68</v>
      </c>
      <c r="C216" s="3" t="s">
        <v>106</v>
      </c>
      <c r="D216" s="3" t="s">
        <v>82</v>
      </c>
      <c r="E216" s="39" t="s">
        <v>655</v>
      </c>
      <c r="F216" s="3"/>
      <c r="G216" s="3"/>
      <c r="H216" s="46">
        <f>H217+H218+H219</f>
        <v>739833100</v>
      </c>
      <c r="I216" s="46">
        <f t="shared" ref="I216:J216" si="101">I217+I218+I219</f>
        <v>0</v>
      </c>
      <c r="J216" s="46">
        <f t="shared" si="101"/>
        <v>0</v>
      </c>
    </row>
    <row r="217" spans="1:10" ht="22.5" customHeight="1">
      <c r="A217" s="14" t="s">
        <v>182</v>
      </c>
      <c r="B217" s="3" t="s">
        <v>68</v>
      </c>
      <c r="C217" s="3" t="s">
        <v>106</v>
      </c>
      <c r="D217" s="3" t="s">
        <v>82</v>
      </c>
      <c r="E217" s="39" t="s">
        <v>655</v>
      </c>
      <c r="F217" s="3" t="s">
        <v>181</v>
      </c>
      <c r="G217" s="3"/>
      <c r="H217" s="46">
        <v>150000</v>
      </c>
      <c r="I217" s="47">
        <v>0</v>
      </c>
      <c r="J217" s="47">
        <v>0</v>
      </c>
    </row>
    <row r="218" spans="1:10" ht="22.5" customHeight="1">
      <c r="A218" s="14" t="s">
        <v>182</v>
      </c>
      <c r="B218" s="3" t="s">
        <v>68</v>
      </c>
      <c r="C218" s="3" t="s">
        <v>106</v>
      </c>
      <c r="D218" s="3" t="s">
        <v>82</v>
      </c>
      <c r="E218" s="39" t="s">
        <v>655</v>
      </c>
      <c r="F218" s="3" t="s">
        <v>181</v>
      </c>
      <c r="G218" s="3" t="s">
        <v>193</v>
      </c>
      <c r="H218" s="46">
        <v>155333500</v>
      </c>
      <c r="I218" s="47">
        <v>0</v>
      </c>
      <c r="J218" s="47">
        <v>0</v>
      </c>
    </row>
    <row r="219" spans="1:10" ht="22.5" customHeight="1">
      <c r="A219" s="14" t="s">
        <v>182</v>
      </c>
      <c r="B219" s="3" t="s">
        <v>68</v>
      </c>
      <c r="C219" s="3" t="s">
        <v>106</v>
      </c>
      <c r="D219" s="3" t="s">
        <v>82</v>
      </c>
      <c r="E219" s="39" t="s">
        <v>655</v>
      </c>
      <c r="F219" s="3" t="s">
        <v>181</v>
      </c>
      <c r="G219" s="3" t="s">
        <v>441</v>
      </c>
      <c r="H219" s="46">
        <v>584349600</v>
      </c>
      <c r="I219" s="47">
        <v>0</v>
      </c>
      <c r="J219" s="47">
        <v>0</v>
      </c>
    </row>
    <row r="220" spans="1:10" ht="11.25" customHeight="1">
      <c r="A220" s="14" t="s">
        <v>21</v>
      </c>
      <c r="B220" s="3" t="s">
        <v>68</v>
      </c>
      <c r="C220" s="3" t="s">
        <v>106</v>
      </c>
      <c r="D220" s="3" t="s">
        <v>102</v>
      </c>
      <c r="E220" s="3"/>
      <c r="F220" s="3"/>
      <c r="G220" s="3"/>
      <c r="H220" s="46">
        <f t="shared" ref="H220:J222" si="102">H221</f>
        <v>50000</v>
      </c>
      <c r="I220" s="46">
        <f t="shared" si="102"/>
        <v>0</v>
      </c>
      <c r="J220" s="46">
        <f t="shared" si="102"/>
        <v>0</v>
      </c>
    </row>
    <row r="221" spans="1:10" ht="22.5" customHeight="1">
      <c r="A221" s="9" t="s">
        <v>445</v>
      </c>
      <c r="B221" s="3" t="s">
        <v>68</v>
      </c>
      <c r="C221" s="3" t="s">
        <v>106</v>
      </c>
      <c r="D221" s="3" t="s">
        <v>102</v>
      </c>
      <c r="E221" s="3" t="s">
        <v>312</v>
      </c>
      <c r="F221" s="3"/>
      <c r="G221" s="3"/>
      <c r="H221" s="46">
        <f t="shared" si="102"/>
        <v>50000</v>
      </c>
      <c r="I221" s="46">
        <f t="shared" si="102"/>
        <v>0</v>
      </c>
      <c r="J221" s="46">
        <f t="shared" si="102"/>
        <v>0</v>
      </c>
    </row>
    <row r="222" spans="1:10" ht="22.5" customHeight="1">
      <c r="A222" s="12" t="s">
        <v>278</v>
      </c>
      <c r="B222" s="3" t="s">
        <v>68</v>
      </c>
      <c r="C222" s="3" t="s">
        <v>106</v>
      </c>
      <c r="D222" s="3" t="s">
        <v>102</v>
      </c>
      <c r="E222" s="3" t="s">
        <v>313</v>
      </c>
      <c r="F222" s="3"/>
      <c r="G222" s="3"/>
      <c r="H222" s="46">
        <f t="shared" si="102"/>
        <v>50000</v>
      </c>
      <c r="I222" s="46">
        <f t="shared" si="102"/>
        <v>0</v>
      </c>
      <c r="J222" s="46">
        <f t="shared" si="102"/>
        <v>0</v>
      </c>
    </row>
    <row r="223" spans="1:10" ht="11.25" customHeight="1">
      <c r="A223" s="12" t="s">
        <v>384</v>
      </c>
      <c r="B223" s="3" t="s">
        <v>68</v>
      </c>
      <c r="C223" s="3" t="s">
        <v>106</v>
      </c>
      <c r="D223" s="3" t="s">
        <v>102</v>
      </c>
      <c r="E223" s="3" t="s">
        <v>313</v>
      </c>
      <c r="F223" s="3" t="s">
        <v>88</v>
      </c>
      <c r="G223" s="3"/>
      <c r="H223" s="46">
        <v>50000</v>
      </c>
      <c r="I223" s="47">
        <v>0</v>
      </c>
      <c r="J223" s="47">
        <v>0</v>
      </c>
    </row>
    <row r="224" spans="1:10" ht="11.25" customHeight="1">
      <c r="A224" s="12" t="s">
        <v>174</v>
      </c>
      <c r="B224" s="3" t="s">
        <v>68</v>
      </c>
      <c r="C224" s="3" t="s">
        <v>106</v>
      </c>
      <c r="D224" s="3" t="s">
        <v>106</v>
      </c>
      <c r="E224" s="3"/>
      <c r="F224" s="3"/>
      <c r="G224" s="3"/>
      <c r="H224" s="46">
        <f>H225</f>
        <v>460000</v>
      </c>
      <c r="I224" s="46">
        <f t="shared" ref="I224:J224" si="103">I225</f>
        <v>460000</v>
      </c>
      <c r="J224" s="46">
        <f t="shared" si="103"/>
        <v>460000</v>
      </c>
    </row>
    <row r="225" spans="1:10" ht="11.25" customHeight="1">
      <c r="A225" s="9" t="s">
        <v>634</v>
      </c>
      <c r="B225" s="3" t="s">
        <v>68</v>
      </c>
      <c r="C225" s="3" t="s">
        <v>106</v>
      </c>
      <c r="D225" s="3" t="s">
        <v>106</v>
      </c>
      <c r="E225" s="3" t="s">
        <v>250</v>
      </c>
      <c r="F225" s="3"/>
      <c r="G225" s="3"/>
      <c r="H225" s="46">
        <f>H226+H229</f>
        <v>460000</v>
      </c>
      <c r="I225" s="46">
        <f t="shared" ref="I225:J225" si="104">I226+I229</f>
        <v>460000</v>
      </c>
      <c r="J225" s="46">
        <f t="shared" si="104"/>
        <v>460000</v>
      </c>
    </row>
    <row r="226" spans="1:10" ht="11.25" customHeight="1">
      <c r="A226" s="2" t="s">
        <v>120</v>
      </c>
      <c r="B226" s="3" t="s">
        <v>68</v>
      </c>
      <c r="C226" s="3" t="s">
        <v>106</v>
      </c>
      <c r="D226" s="3" t="s">
        <v>106</v>
      </c>
      <c r="E226" s="3" t="s">
        <v>119</v>
      </c>
      <c r="F226" s="3"/>
      <c r="G226" s="3"/>
      <c r="H226" s="46">
        <f t="shared" ref="H226:H227" si="105">H227</f>
        <v>360000</v>
      </c>
      <c r="I226" s="46">
        <f t="shared" ref="I226:J227" si="106">I227</f>
        <v>360000</v>
      </c>
      <c r="J226" s="46">
        <f t="shared" si="106"/>
        <v>360000</v>
      </c>
    </row>
    <row r="227" spans="1:10" ht="11.25" customHeight="1">
      <c r="A227" s="2" t="s">
        <v>438</v>
      </c>
      <c r="B227" s="3" t="s">
        <v>68</v>
      </c>
      <c r="C227" s="3" t="s">
        <v>106</v>
      </c>
      <c r="D227" s="3" t="s">
        <v>106</v>
      </c>
      <c r="E227" s="3" t="s">
        <v>121</v>
      </c>
      <c r="F227" s="3"/>
      <c r="G227" s="3"/>
      <c r="H227" s="46">
        <f t="shared" si="105"/>
        <v>360000</v>
      </c>
      <c r="I227" s="46">
        <f t="shared" si="106"/>
        <v>360000</v>
      </c>
      <c r="J227" s="46">
        <f t="shared" si="106"/>
        <v>360000</v>
      </c>
    </row>
    <row r="228" spans="1:10" ht="11.25" customHeight="1">
      <c r="A228" s="2" t="s">
        <v>383</v>
      </c>
      <c r="B228" s="3" t="s">
        <v>68</v>
      </c>
      <c r="C228" s="3" t="s">
        <v>106</v>
      </c>
      <c r="D228" s="3" t="s">
        <v>106</v>
      </c>
      <c r="E228" s="3" t="s">
        <v>121</v>
      </c>
      <c r="F228" s="3" t="s">
        <v>88</v>
      </c>
      <c r="G228" s="3"/>
      <c r="H228" s="46">
        <v>360000</v>
      </c>
      <c r="I228" s="46">
        <v>360000</v>
      </c>
      <c r="J228" s="46">
        <v>360000</v>
      </c>
    </row>
    <row r="229" spans="1:10" ht="22.5" customHeight="1">
      <c r="A229" s="2" t="s">
        <v>123</v>
      </c>
      <c r="B229" s="3" t="s">
        <v>68</v>
      </c>
      <c r="C229" s="3" t="s">
        <v>106</v>
      </c>
      <c r="D229" s="3" t="s">
        <v>106</v>
      </c>
      <c r="E229" s="3" t="s">
        <v>122</v>
      </c>
      <c r="F229" s="3"/>
      <c r="G229" s="3"/>
      <c r="H229" s="46">
        <f t="shared" ref="H229:H230" si="107">H230</f>
        <v>100000</v>
      </c>
      <c r="I229" s="46">
        <f t="shared" ref="I229:J230" si="108">I230</f>
        <v>100000</v>
      </c>
      <c r="J229" s="46">
        <f t="shared" si="108"/>
        <v>100000</v>
      </c>
    </row>
    <row r="230" spans="1:10" ht="22.5" customHeight="1">
      <c r="A230" s="2" t="s">
        <v>125</v>
      </c>
      <c r="B230" s="3" t="s">
        <v>68</v>
      </c>
      <c r="C230" s="3" t="s">
        <v>106</v>
      </c>
      <c r="D230" s="3" t="s">
        <v>106</v>
      </c>
      <c r="E230" s="3" t="s">
        <v>124</v>
      </c>
      <c r="F230" s="3"/>
      <c r="G230" s="3"/>
      <c r="H230" s="46">
        <f t="shared" si="107"/>
        <v>100000</v>
      </c>
      <c r="I230" s="46">
        <f t="shared" si="108"/>
        <v>100000</v>
      </c>
      <c r="J230" s="46">
        <f t="shared" si="108"/>
        <v>100000</v>
      </c>
    </row>
    <row r="231" spans="1:10" ht="11.25" customHeight="1">
      <c r="A231" s="2" t="s">
        <v>383</v>
      </c>
      <c r="B231" s="3" t="s">
        <v>68</v>
      </c>
      <c r="C231" s="3" t="s">
        <v>106</v>
      </c>
      <c r="D231" s="3" t="s">
        <v>106</v>
      </c>
      <c r="E231" s="3" t="s">
        <v>124</v>
      </c>
      <c r="F231" s="3" t="s">
        <v>88</v>
      </c>
      <c r="G231" s="3"/>
      <c r="H231" s="46">
        <v>100000</v>
      </c>
      <c r="I231" s="46">
        <v>100000</v>
      </c>
      <c r="J231" s="46">
        <v>100000</v>
      </c>
    </row>
    <row r="232" spans="1:10" ht="11.25" customHeight="1">
      <c r="A232" s="2" t="s">
        <v>163</v>
      </c>
      <c r="B232" s="3" t="s">
        <v>68</v>
      </c>
      <c r="C232" s="3" t="s">
        <v>106</v>
      </c>
      <c r="D232" s="3" t="s">
        <v>104</v>
      </c>
      <c r="E232" s="3"/>
      <c r="F232" s="3"/>
      <c r="G232" s="3"/>
      <c r="H232" s="46">
        <f t="shared" ref="H232:J235" si="109">H233</f>
        <v>50000</v>
      </c>
      <c r="I232" s="46">
        <f t="shared" si="109"/>
        <v>50000</v>
      </c>
      <c r="J232" s="46">
        <f t="shared" si="109"/>
        <v>50000</v>
      </c>
    </row>
    <row r="233" spans="1:10" ht="11.25" customHeight="1">
      <c r="A233" s="2" t="s">
        <v>424</v>
      </c>
      <c r="B233" s="3" t="s">
        <v>68</v>
      </c>
      <c r="C233" s="3" t="s">
        <v>106</v>
      </c>
      <c r="D233" s="3" t="s">
        <v>104</v>
      </c>
      <c r="E233" s="3" t="s">
        <v>266</v>
      </c>
      <c r="F233" s="3"/>
      <c r="G233" s="3"/>
      <c r="H233" s="46">
        <f t="shared" si="109"/>
        <v>50000</v>
      </c>
      <c r="I233" s="46">
        <f t="shared" si="109"/>
        <v>50000</v>
      </c>
      <c r="J233" s="46">
        <f t="shared" si="109"/>
        <v>50000</v>
      </c>
    </row>
    <row r="234" spans="1:10" ht="22.5" customHeight="1">
      <c r="A234" s="2" t="s">
        <v>118</v>
      </c>
      <c r="B234" s="3" t="s">
        <v>68</v>
      </c>
      <c r="C234" s="3" t="s">
        <v>106</v>
      </c>
      <c r="D234" s="3" t="s">
        <v>104</v>
      </c>
      <c r="E234" s="3" t="s">
        <v>232</v>
      </c>
      <c r="F234" s="3"/>
      <c r="G234" s="3"/>
      <c r="H234" s="46">
        <f t="shared" si="109"/>
        <v>50000</v>
      </c>
      <c r="I234" s="46">
        <f t="shared" si="109"/>
        <v>50000</v>
      </c>
      <c r="J234" s="46">
        <f t="shared" si="109"/>
        <v>50000</v>
      </c>
    </row>
    <row r="235" spans="1:10" ht="11.25" customHeight="1">
      <c r="A235" s="14" t="s">
        <v>18</v>
      </c>
      <c r="B235" s="3" t="s">
        <v>68</v>
      </c>
      <c r="C235" s="3" t="s">
        <v>106</v>
      </c>
      <c r="D235" s="3" t="s">
        <v>104</v>
      </c>
      <c r="E235" s="3" t="s">
        <v>127</v>
      </c>
      <c r="F235" s="3"/>
      <c r="G235" s="3"/>
      <c r="H235" s="46">
        <f t="shared" si="109"/>
        <v>50000</v>
      </c>
      <c r="I235" s="46">
        <f t="shared" si="109"/>
        <v>50000</v>
      </c>
      <c r="J235" s="46">
        <f t="shared" si="109"/>
        <v>50000</v>
      </c>
    </row>
    <row r="236" spans="1:10" ht="11.25" customHeight="1">
      <c r="A236" s="2" t="s">
        <v>383</v>
      </c>
      <c r="B236" s="3" t="s">
        <v>68</v>
      </c>
      <c r="C236" s="3" t="s">
        <v>106</v>
      </c>
      <c r="D236" s="3" t="s">
        <v>104</v>
      </c>
      <c r="E236" s="3" t="s">
        <v>127</v>
      </c>
      <c r="F236" s="3" t="s">
        <v>88</v>
      </c>
      <c r="G236" s="3"/>
      <c r="H236" s="46">
        <v>50000</v>
      </c>
      <c r="I236" s="46">
        <v>50000</v>
      </c>
      <c r="J236" s="46">
        <v>50000</v>
      </c>
    </row>
    <row r="237" spans="1:10" ht="11.25" customHeight="1">
      <c r="A237" s="2" t="s">
        <v>159</v>
      </c>
      <c r="B237" s="3" t="s">
        <v>68</v>
      </c>
      <c r="C237" s="3" t="s">
        <v>97</v>
      </c>
      <c r="D237" s="3" t="s">
        <v>80</v>
      </c>
      <c r="E237" s="3"/>
      <c r="F237" s="3"/>
      <c r="G237" s="3"/>
      <c r="H237" s="46">
        <f t="shared" ref="H237:J239" si="110">H238</f>
        <v>34071800</v>
      </c>
      <c r="I237" s="46">
        <f t="shared" si="110"/>
        <v>3665600</v>
      </c>
      <c r="J237" s="46">
        <f t="shared" si="110"/>
        <v>0</v>
      </c>
    </row>
    <row r="238" spans="1:10" ht="11.25" customHeight="1">
      <c r="A238" s="2" t="s">
        <v>160</v>
      </c>
      <c r="B238" s="3" t="s">
        <v>68</v>
      </c>
      <c r="C238" s="3" t="s">
        <v>97</v>
      </c>
      <c r="D238" s="3" t="s">
        <v>79</v>
      </c>
      <c r="E238" s="3"/>
      <c r="F238" s="3"/>
      <c r="G238" s="3"/>
      <c r="H238" s="46">
        <f t="shared" si="110"/>
        <v>34071800</v>
      </c>
      <c r="I238" s="46">
        <f t="shared" si="110"/>
        <v>3665600</v>
      </c>
      <c r="J238" s="46">
        <f t="shared" si="110"/>
        <v>0</v>
      </c>
    </row>
    <row r="239" spans="1:10" ht="22.5" customHeight="1">
      <c r="A239" s="2" t="s">
        <v>597</v>
      </c>
      <c r="B239" s="3" t="s">
        <v>68</v>
      </c>
      <c r="C239" s="3" t="s">
        <v>97</v>
      </c>
      <c r="D239" s="3" t="s">
        <v>79</v>
      </c>
      <c r="E239" s="3" t="s">
        <v>255</v>
      </c>
      <c r="F239" s="3"/>
      <c r="G239" s="3"/>
      <c r="H239" s="46">
        <f t="shared" si="110"/>
        <v>34071800</v>
      </c>
      <c r="I239" s="46">
        <f t="shared" si="110"/>
        <v>3665600</v>
      </c>
      <c r="J239" s="46">
        <f t="shared" si="110"/>
        <v>0</v>
      </c>
    </row>
    <row r="240" spans="1:10" ht="22.5" customHeight="1">
      <c r="A240" s="9" t="s">
        <v>231</v>
      </c>
      <c r="B240" s="3" t="s">
        <v>68</v>
      </c>
      <c r="C240" s="3" t="s">
        <v>97</v>
      </c>
      <c r="D240" s="3" t="s">
        <v>79</v>
      </c>
      <c r="E240" s="3" t="s">
        <v>261</v>
      </c>
      <c r="F240" s="3"/>
      <c r="G240" s="3"/>
      <c r="H240" s="46">
        <f>H241</f>
        <v>34071800</v>
      </c>
      <c r="I240" s="46">
        <f t="shared" ref="I240:J240" si="111">I241</f>
        <v>3665600</v>
      </c>
      <c r="J240" s="46">
        <f t="shared" si="111"/>
        <v>0</v>
      </c>
    </row>
    <row r="241" spans="1:10" ht="33.75" customHeight="1">
      <c r="A241" s="12" t="s">
        <v>567</v>
      </c>
      <c r="B241" s="3" t="s">
        <v>68</v>
      </c>
      <c r="C241" s="3" t="s">
        <v>97</v>
      </c>
      <c r="D241" s="3" t="s">
        <v>79</v>
      </c>
      <c r="E241" s="38" t="s">
        <v>566</v>
      </c>
      <c r="F241" s="3"/>
      <c r="G241" s="3"/>
      <c r="H241" s="46">
        <f>H242+H243</f>
        <v>34071800</v>
      </c>
      <c r="I241" s="46">
        <f t="shared" ref="I241:J241" si="112">I242+I243</f>
        <v>3665600</v>
      </c>
      <c r="J241" s="46">
        <f t="shared" si="112"/>
        <v>0</v>
      </c>
    </row>
    <row r="242" spans="1:10" ht="22.5" customHeight="1">
      <c r="A242" s="2" t="s">
        <v>182</v>
      </c>
      <c r="B242" s="3" t="s">
        <v>68</v>
      </c>
      <c r="C242" s="3" t="s">
        <v>97</v>
      </c>
      <c r="D242" s="3" t="s">
        <v>79</v>
      </c>
      <c r="E242" s="38" t="s">
        <v>566</v>
      </c>
      <c r="F242" s="3" t="s">
        <v>181</v>
      </c>
      <c r="G242" s="40"/>
      <c r="H242" s="47">
        <v>150000</v>
      </c>
      <c r="I242" s="47">
        <v>100000</v>
      </c>
      <c r="J242" s="47">
        <v>0</v>
      </c>
    </row>
    <row r="243" spans="1:10" ht="22.5" customHeight="1">
      <c r="A243" s="2" t="s">
        <v>182</v>
      </c>
      <c r="B243" s="3" t="s">
        <v>68</v>
      </c>
      <c r="C243" s="3" t="s">
        <v>97</v>
      </c>
      <c r="D243" s="3" t="s">
        <v>79</v>
      </c>
      <c r="E243" s="38" t="s">
        <v>566</v>
      </c>
      <c r="F243" s="3" t="s">
        <v>181</v>
      </c>
      <c r="G243" s="3" t="s">
        <v>193</v>
      </c>
      <c r="H243" s="47">
        <v>33921800</v>
      </c>
      <c r="I243" s="47">
        <v>3565600</v>
      </c>
      <c r="J243" s="47">
        <v>0</v>
      </c>
    </row>
    <row r="244" spans="1:10" ht="11.25" customHeight="1">
      <c r="A244" s="9" t="s">
        <v>142</v>
      </c>
      <c r="B244" s="3" t="s">
        <v>68</v>
      </c>
      <c r="C244" s="3" t="s">
        <v>141</v>
      </c>
      <c r="D244" s="3" t="s">
        <v>80</v>
      </c>
      <c r="E244" s="3"/>
      <c r="F244" s="3"/>
      <c r="G244" s="3"/>
      <c r="H244" s="46">
        <f>H245</f>
        <v>9531000</v>
      </c>
      <c r="I244" s="46">
        <f t="shared" ref="I244:J244" si="113">I245</f>
        <v>0</v>
      </c>
      <c r="J244" s="46">
        <f t="shared" si="113"/>
        <v>0</v>
      </c>
    </row>
    <row r="245" spans="1:10" ht="11.25" customHeight="1">
      <c r="A245" s="12" t="s">
        <v>164</v>
      </c>
      <c r="B245" s="3" t="s">
        <v>68</v>
      </c>
      <c r="C245" s="3" t="s">
        <v>141</v>
      </c>
      <c r="D245" s="3" t="s">
        <v>85</v>
      </c>
      <c r="E245" s="3"/>
      <c r="F245" s="3"/>
      <c r="G245" s="3"/>
      <c r="H245" s="46">
        <f t="shared" ref="H245:J248" si="114">H246</f>
        <v>9531000</v>
      </c>
      <c r="I245" s="46">
        <f t="shared" si="114"/>
        <v>0</v>
      </c>
      <c r="J245" s="46">
        <f t="shared" si="114"/>
        <v>0</v>
      </c>
    </row>
    <row r="246" spans="1:10" ht="22.5" customHeight="1">
      <c r="A246" s="9" t="s">
        <v>443</v>
      </c>
      <c r="B246" s="3" t="s">
        <v>68</v>
      </c>
      <c r="C246" s="3" t="s">
        <v>141</v>
      </c>
      <c r="D246" s="3" t="s">
        <v>85</v>
      </c>
      <c r="E246" s="3" t="s">
        <v>242</v>
      </c>
      <c r="F246" s="3"/>
      <c r="G246" s="3"/>
      <c r="H246" s="46">
        <f t="shared" si="114"/>
        <v>9531000</v>
      </c>
      <c r="I246" s="46">
        <f t="shared" si="114"/>
        <v>0</v>
      </c>
      <c r="J246" s="46">
        <f t="shared" si="114"/>
        <v>0</v>
      </c>
    </row>
    <row r="247" spans="1:10" ht="22.5" customHeight="1">
      <c r="A247" s="2" t="s">
        <v>371</v>
      </c>
      <c r="B247" s="3" t="s">
        <v>68</v>
      </c>
      <c r="C247" s="3" t="s">
        <v>141</v>
      </c>
      <c r="D247" s="3" t="s">
        <v>85</v>
      </c>
      <c r="E247" s="3" t="s">
        <v>370</v>
      </c>
      <c r="F247" s="3"/>
      <c r="G247" s="3"/>
      <c r="H247" s="46">
        <f t="shared" si="114"/>
        <v>9531000</v>
      </c>
      <c r="I247" s="46">
        <f t="shared" si="114"/>
        <v>0</v>
      </c>
      <c r="J247" s="46">
        <f t="shared" si="114"/>
        <v>0</v>
      </c>
    </row>
    <row r="248" spans="1:10" ht="22.5" customHeight="1">
      <c r="A248" s="20" t="s">
        <v>515</v>
      </c>
      <c r="B248" s="3" t="s">
        <v>68</v>
      </c>
      <c r="C248" s="3" t="s">
        <v>141</v>
      </c>
      <c r="D248" s="3" t="s">
        <v>85</v>
      </c>
      <c r="E248" s="3" t="s">
        <v>314</v>
      </c>
      <c r="F248" s="3"/>
      <c r="G248" s="3"/>
      <c r="H248" s="46">
        <f>H249</f>
        <v>9531000</v>
      </c>
      <c r="I248" s="46">
        <f t="shared" si="114"/>
        <v>0</v>
      </c>
      <c r="J248" s="46">
        <f t="shared" si="114"/>
        <v>0</v>
      </c>
    </row>
    <row r="249" spans="1:10" ht="11.25" customHeight="1">
      <c r="A249" s="13" t="s">
        <v>533</v>
      </c>
      <c r="B249" s="3" t="s">
        <v>68</v>
      </c>
      <c r="C249" s="3" t="s">
        <v>141</v>
      </c>
      <c r="D249" s="3" t="s">
        <v>85</v>
      </c>
      <c r="E249" s="3" t="s">
        <v>314</v>
      </c>
      <c r="F249" s="3" t="s">
        <v>532</v>
      </c>
      <c r="G249" s="3"/>
      <c r="H249" s="46">
        <v>9531000</v>
      </c>
      <c r="I249" s="47">
        <v>0</v>
      </c>
      <c r="J249" s="47">
        <v>0</v>
      </c>
    </row>
    <row r="250" spans="1:10" ht="11.25" customHeight="1">
      <c r="A250" s="13" t="s">
        <v>412</v>
      </c>
      <c r="B250" s="3" t="s">
        <v>68</v>
      </c>
      <c r="C250" s="3" t="s">
        <v>110</v>
      </c>
      <c r="D250" s="3" t="s">
        <v>80</v>
      </c>
      <c r="E250" s="3"/>
      <c r="F250" s="3"/>
      <c r="G250" s="3"/>
      <c r="H250" s="46">
        <f>H251+H276</f>
        <v>97650012.909999996</v>
      </c>
      <c r="I250" s="46">
        <f>I251+I276</f>
        <v>32041678.370000001</v>
      </c>
      <c r="J250" s="46">
        <f>J251+J276</f>
        <v>32041678.370000001</v>
      </c>
    </row>
    <row r="251" spans="1:10" ht="11.25" customHeight="1">
      <c r="A251" s="14" t="s">
        <v>111</v>
      </c>
      <c r="B251" s="3" t="s">
        <v>68</v>
      </c>
      <c r="C251" s="3" t="s">
        <v>110</v>
      </c>
      <c r="D251" s="3" t="s">
        <v>82</v>
      </c>
      <c r="E251" s="3"/>
      <c r="F251" s="3"/>
      <c r="G251" s="3"/>
      <c r="H251" s="46">
        <f>H252</f>
        <v>37068978.370000005</v>
      </c>
      <c r="I251" s="46">
        <f t="shared" ref="I251:J251" si="115">I252</f>
        <v>32041678.370000001</v>
      </c>
      <c r="J251" s="46">
        <f t="shared" si="115"/>
        <v>32041678.370000001</v>
      </c>
    </row>
    <row r="252" spans="1:10" ht="22.5" customHeight="1">
      <c r="A252" s="9" t="s">
        <v>693</v>
      </c>
      <c r="B252" s="3" t="s">
        <v>68</v>
      </c>
      <c r="C252" s="3" t="s">
        <v>110</v>
      </c>
      <c r="D252" s="3" t="s">
        <v>82</v>
      </c>
      <c r="E252" s="3" t="s">
        <v>392</v>
      </c>
      <c r="F252" s="3"/>
      <c r="G252" s="3"/>
      <c r="H252" s="46">
        <f>H253+H256+H258+H261+H264+H267+H270+H273</f>
        <v>37068978.370000005</v>
      </c>
      <c r="I252" s="46">
        <f>I253+I256+I258+I261+I264+I267+I270+I273</f>
        <v>32041678.370000001</v>
      </c>
      <c r="J252" s="46">
        <f>J253+J256+J258+J261+J264+J267+J270+J273</f>
        <v>32041678.370000001</v>
      </c>
    </row>
    <row r="253" spans="1:10" ht="11.25" customHeight="1">
      <c r="A253" s="10" t="s">
        <v>610</v>
      </c>
      <c r="B253" s="3" t="s">
        <v>68</v>
      </c>
      <c r="C253" s="3" t="s">
        <v>110</v>
      </c>
      <c r="D253" s="3" t="s">
        <v>82</v>
      </c>
      <c r="E253" s="3" t="s">
        <v>609</v>
      </c>
      <c r="F253" s="3"/>
      <c r="G253" s="3"/>
      <c r="H253" s="46">
        <f>H254+H255</f>
        <v>28100278.370000001</v>
      </c>
      <c r="I253" s="46">
        <f t="shared" ref="I253:J253" si="116">I254+I255</f>
        <v>25100278.370000001</v>
      </c>
      <c r="J253" s="46">
        <f t="shared" si="116"/>
        <v>25100278.370000001</v>
      </c>
    </row>
    <row r="254" spans="1:10" ht="33.75" customHeight="1">
      <c r="A254" s="9" t="s">
        <v>148</v>
      </c>
      <c r="B254" s="3" t="s">
        <v>68</v>
      </c>
      <c r="C254" s="3" t="s">
        <v>110</v>
      </c>
      <c r="D254" s="3" t="s">
        <v>82</v>
      </c>
      <c r="E254" s="3" t="s">
        <v>609</v>
      </c>
      <c r="F254" s="3" t="s">
        <v>146</v>
      </c>
      <c r="G254" s="3"/>
      <c r="H254" s="46">
        <f>15889948+7011359.19+1623971.18+575000</f>
        <v>25100278.370000001</v>
      </c>
      <c r="I254" s="46">
        <f t="shared" ref="I254:J254" si="117">15889948+7011359.19+1623971.18+575000</f>
        <v>25100278.370000001</v>
      </c>
      <c r="J254" s="46">
        <f t="shared" si="117"/>
        <v>25100278.370000001</v>
      </c>
    </row>
    <row r="255" spans="1:10" ht="11.25" customHeight="1">
      <c r="A255" s="9" t="s">
        <v>149</v>
      </c>
      <c r="B255" s="3" t="s">
        <v>68</v>
      </c>
      <c r="C255" s="3" t="s">
        <v>110</v>
      </c>
      <c r="D255" s="3" t="s">
        <v>82</v>
      </c>
      <c r="E255" s="3" t="s">
        <v>609</v>
      </c>
      <c r="F255" s="3" t="s">
        <v>147</v>
      </c>
      <c r="G255" s="3"/>
      <c r="H255" s="46">
        <v>3000000</v>
      </c>
      <c r="I255" s="47">
        <v>0</v>
      </c>
      <c r="J255" s="47">
        <v>0</v>
      </c>
    </row>
    <row r="256" spans="1:10" ht="22.5" customHeight="1">
      <c r="A256" s="17" t="s">
        <v>24</v>
      </c>
      <c r="B256" s="3" t="s">
        <v>68</v>
      </c>
      <c r="C256" s="3" t="s">
        <v>110</v>
      </c>
      <c r="D256" s="3" t="s">
        <v>82</v>
      </c>
      <c r="E256" s="3" t="s">
        <v>315</v>
      </c>
      <c r="F256" s="3"/>
      <c r="G256" s="3"/>
      <c r="H256" s="46">
        <f>H257</f>
        <v>2027300</v>
      </c>
      <c r="I256" s="46">
        <f t="shared" ref="I256:J256" si="118">I257</f>
        <v>0</v>
      </c>
      <c r="J256" s="46">
        <f t="shared" si="118"/>
        <v>0</v>
      </c>
    </row>
    <row r="257" spans="1:10" ht="11.25" customHeight="1">
      <c r="A257" s="2" t="s">
        <v>383</v>
      </c>
      <c r="B257" s="3" t="s">
        <v>68</v>
      </c>
      <c r="C257" s="3" t="s">
        <v>110</v>
      </c>
      <c r="D257" s="3" t="s">
        <v>82</v>
      </c>
      <c r="E257" s="3" t="s">
        <v>315</v>
      </c>
      <c r="F257" s="3" t="s">
        <v>88</v>
      </c>
      <c r="G257" s="3"/>
      <c r="H257" s="46">
        <v>2027300</v>
      </c>
      <c r="I257" s="47">
        <v>0</v>
      </c>
      <c r="J257" s="47">
        <v>0</v>
      </c>
    </row>
    <row r="258" spans="1:10" ht="33.75" customHeight="1">
      <c r="A258" s="2" t="s">
        <v>663</v>
      </c>
      <c r="B258" s="3" t="s">
        <v>68</v>
      </c>
      <c r="C258" s="3" t="s">
        <v>110</v>
      </c>
      <c r="D258" s="3" t="s">
        <v>82</v>
      </c>
      <c r="E258" s="3" t="s">
        <v>662</v>
      </c>
      <c r="F258" s="3"/>
      <c r="G258" s="3"/>
      <c r="H258" s="46">
        <f>H259+H260</f>
        <v>3500000</v>
      </c>
      <c r="I258" s="46">
        <f t="shared" ref="I258:J258" si="119">I259+I260</f>
        <v>3500000</v>
      </c>
      <c r="J258" s="46">
        <f t="shared" si="119"/>
        <v>3500000</v>
      </c>
    </row>
    <row r="259" spans="1:10" ht="11.25" customHeight="1">
      <c r="A259" s="2" t="s">
        <v>383</v>
      </c>
      <c r="B259" s="3" t="s">
        <v>68</v>
      </c>
      <c r="C259" s="3" t="s">
        <v>110</v>
      </c>
      <c r="D259" s="3" t="s">
        <v>82</v>
      </c>
      <c r="E259" s="3" t="s">
        <v>662</v>
      </c>
      <c r="F259" s="3" t="s">
        <v>88</v>
      </c>
      <c r="G259" s="3"/>
      <c r="H259" s="46">
        <v>300000</v>
      </c>
      <c r="I259" s="46">
        <v>300000</v>
      </c>
      <c r="J259" s="46">
        <v>300000</v>
      </c>
    </row>
    <row r="260" spans="1:10" ht="11.25" customHeight="1">
      <c r="A260" s="2" t="s">
        <v>383</v>
      </c>
      <c r="B260" s="3" t="s">
        <v>68</v>
      </c>
      <c r="C260" s="3" t="s">
        <v>110</v>
      </c>
      <c r="D260" s="3" t="s">
        <v>82</v>
      </c>
      <c r="E260" s="3" t="s">
        <v>662</v>
      </c>
      <c r="F260" s="3" t="s">
        <v>88</v>
      </c>
      <c r="G260" s="3" t="s">
        <v>193</v>
      </c>
      <c r="H260" s="46">
        <v>3200000</v>
      </c>
      <c r="I260" s="46">
        <v>3200000</v>
      </c>
      <c r="J260" s="46">
        <v>3200000</v>
      </c>
    </row>
    <row r="261" spans="1:10" ht="22.5" customHeight="1">
      <c r="A261" s="2" t="s">
        <v>665</v>
      </c>
      <c r="B261" s="3" t="s">
        <v>68</v>
      </c>
      <c r="C261" s="3" t="s">
        <v>110</v>
      </c>
      <c r="D261" s="3" t="s">
        <v>82</v>
      </c>
      <c r="E261" s="3" t="s">
        <v>664</v>
      </c>
      <c r="F261" s="3"/>
      <c r="G261" s="3"/>
      <c r="H261" s="46">
        <f>H262+H263</f>
        <v>1145000</v>
      </c>
      <c r="I261" s="46">
        <f t="shared" ref="I261:J261" si="120">I262+I263</f>
        <v>1145000</v>
      </c>
      <c r="J261" s="46">
        <f t="shared" si="120"/>
        <v>1145000</v>
      </c>
    </row>
    <row r="262" spans="1:10" ht="11.25" customHeight="1">
      <c r="A262" s="2" t="s">
        <v>383</v>
      </c>
      <c r="B262" s="3" t="s">
        <v>68</v>
      </c>
      <c r="C262" s="3" t="s">
        <v>110</v>
      </c>
      <c r="D262" s="3" t="s">
        <v>82</v>
      </c>
      <c r="E262" s="3" t="s">
        <v>664</v>
      </c>
      <c r="F262" s="3" t="s">
        <v>88</v>
      </c>
      <c r="G262" s="3"/>
      <c r="H262" s="46">
        <v>25000</v>
      </c>
      <c r="I262" s="46">
        <v>25000</v>
      </c>
      <c r="J262" s="46">
        <v>25000</v>
      </c>
    </row>
    <row r="263" spans="1:10" ht="11.25" customHeight="1">
      <c r="A263" s="2" t="s">
        <v>383</v>
      </c>
      <c r="B263" s="3" t="s">
        <v>68</v>
      </c>
      <c r="C263" s="3" t="s">
        <v>110</v>
      </c>
      <c r="D263" s="3" t="s">
        <v>82</v>
      </c>
      <c r="E263" s="3" t="s">
        <v>664</v>
      </c>
      <c r="F263" s="3" t="s">
        <v>88</v>
      </c>
      <c r="G263" s="3" t="s">
        <v>193</v>
      </c>
      <c r="H263" s="46">
        <v>1120000</v>
      </c>
      <c r="I263" s="46">
        <v>1120000</v>
      </c>
      <c r="J263" s="46">
        <v>1120000</v>
      </c>
    </row>
    <row r="264" spans="1:10" ht="11.25" customHeight="1">
      <c r="A264" s="2" t="s">
        <v>677</v>
      </c>
      <c r="B264" s="3" t="s">
        <v>68</v>
      </c>
      <c r="C264" s="3" t="s">
        <v>110</v>
      </c>
      <c r="D264" s="3" t="s">
        <v>82</v>
      </c>
      <c r="E264" s="3" t="s">
        <v>676</v>
      </c>
      <c r="F264" s="3"/>
      <c r="G264" s="3"/>
      <c r="H264" s="46">
        <f>H265+H266</f>
        <v>208200</v>
      </c>
      <c r="I264" s="46">
        <f t="shared" ref="I264:J264" si="121">I265+I266</f>
        <v>208200</v>
      </c>
      <c r="J264" s="46">
        <f t="shared" si="121"/>
        <v>208200</v>
      </c>
    </row>
    <row r="265" spans="1:10" ht="11.25" customHeight="1">
      <c r="A265" s="2" t="s">
        <v>383</v>
      </c>
      <c r="B265" s="3" t="s">
        <v>68</v>
      </c>
      <c r="C265" s="3" t="s">
        <v>110</v>
      </c>
      <c r="D265" s="3" t="s">
        <v>82</v>
      </c>
      <c r="E265" s="3" t="s">
        <v>676</v>
      </c>
      <c r="F265" s="3" t="s">
        <v>88</v>
      </c>
      <c r="G265" s="3"/>
      <c r="H265" s="46">
        <v>7000</v>
      </c>
      <c r="I265" s="46">
        <v>7000</v>
      </c>
      <c r="J265" s="46">
        <v>7000</v>
      </c>
    </row>
    <row r="266" spans="1:10" ht="11.25" customHeight="1">
      <c r="A266" s="2" t="s">
        <v>383</v>
      </c>
      <c r="B266" s="3" t="s">
        <v>68</v>
      </c>
      <c r="C266" s="3" t="s">
        <v>110</v>
      </c>
      <c r="D266" s="3" t="s">
        <v>82</v>
      </c>
      <c r="E266" s="3" t="s">
        <v>676</v>
      </c>
      <c r="F266" s="3" t="s">
        <v>88</v>
      </c>
      <c r="G266" s="3" t="s">
        <v>193</v>
      </c>
      <c r="H266" s="46">
        <v>201200</v>
      </c>
      <c r="I266" s="46">
        <v>201200</v>
      </c>
      <c r="J266" s="46">
        <v>201200</v>
      </c>
    </row>
    <row r="267" spans="1:10" ht="22.5" customHeight="1">
      <c r="A267" s="9" t="s">
        <v>490</v>
      </c>
      <c r="B267" s="3" t="s">
        <v>68</v>
      </c>
      <c r="C267" s="3" t="s">
        <v>110</v>
      </c>
      <c r="D267" s="3" t="s">
        <v>82</v>
      </c>
      <c r="E267" s="39" t="s">
        <v>478</v>
      </c>
      <c r="F267" s="3"/>
      <c r="G267" s="3"/>
      <c r="H267" s="46">
        <f>H268+H269</f>
        <v>554300</v>
      </c>
      <c r="I267" s="46">
        <f t="shared" ref="I267:J267" si="122">I268+I269</f>
        <v>554300</v>
      </c>
      <c r="J267" s="46">
        <f t="shared" si="122"/>
        <v>554300</v>
      </c>
    </row>
    <row r="268" spans="1:10" ht="11.25" customHeight="1">
      <c r="A268" s="9" t="s">
        <v>383</v>
      </c>
      <c r="B268" s="3" t="s">
        <v>68</v>
      </c>
      <c r="C268" s="3" t="s">
        <v>110</v>
      </c>
      <c r="D268" s="3" t="s">
        <v>82</v>
      </c>
      <c r="E268" s="39" t="s">
        <v>478</v>
      </c>
      <c r="F268" s="3" t="s">
        <v>88</v>
      </c>
      <c r="G268" s="3"/>
      <c r="H268" s="46">
        <v>26000</v>
      </c>
      <c r="I268" s="46">
        <v>26000</v>
      </c>
      <c r="J268" s="46">
        <v>26000</v>
      </c>
    </row>
    <row r="269" spans="1:10" ht="11.25" customHeight="1">
      <c r="A269" s="9" t="s">
        <v>383</v>
      </c>
      <c r="B269" s="3" t="s">
        <v>68</v>
      </c>
      <c r="C269" s="3" t="s">
        <v>110</v>
      </c>
      <c r="D269" s="3" t="s">
        <v>82</v>
      </c>
      <c r="E269" s="39" t="s">
        <v>478</v>
      </c>
      <c r="F269" s="3" t="s">
        <v>88</v>
      </c>
      <c r="G269" s="3" t="s">
        <v>193</v>
      </c>
      <c r="H269" s="47">
        <v>528300</v>
      </c>
      <c r="I269" s="47">
        <v>528300</v>
      </c>
      <c r="J269" s="47">
        <v>528300</v>
      </c>
    </row>
    <row r="270" spans="1:10" ht="33.75" customHeight="1">
      <c r="A270" s="9" t="s">
        <v>612</v>
      </c>
      <c r="B270" s="3" t="s">
        <v>68</v>
      </c>
      <c r="C270" s="3" t="s">
        <v>110</v>
      </c>
      <c r="D270" s="3" t="s">
        <v>82</v>
      </c>
      <c r="E270" s="39" t="s">
        <v>611</v>
      </c>
      <c r="F270" s="3"/>
      <c r="G270" s="3"/>
      <c r="H270" s="47">
        <f>H271+H272</f>
        <v>1131700</v>
      </c>
      <c r="I270" s="47">
        <f t="shared" ref="I270:J270" si="123">I271+I272</f>
        <v>1131700</v>
      </c>
      <c r="J270" s="47">
        <f t="shared" si="123"/>
        <v>1131700</v>
      </c>
    </row>
    <row r="271" spans="1:10" ht="33.75" customHeight="1">
      <c r="A271" s="9" t="s">
        <v>148</v>
      </c>
      <c r="B271" s="3" t="s">
        <v>68</v>
      </c>
      <c r="C271" s="3" t="s">
        <v>110</v>
      </c>
      <c r="D271" s="3" t="s">
        <v>82</v>
      </c>
      <c r="E271" s="39" t="s">
        <v>611</v>
      </c>
      <c r="F271" s="3" t="s">
        <v>146</v>
      </c>
      <c r="G271" s="3"/>
      <c r="H271" s="47">
        <v>30000</v>
      </c>
      <c r="I271" s="47">
        <v>30000</v>
      </c>
      <c r="J271" s="47">
        <v>30000</v>
      </c>
    </row>
    <row r="272" spans="1:10" ht="33.75" customHeight="1">
      <c r="A272" s="9" t="s">
        <v>148</v>
      </c>
      <c r="B272" s="3" t="s">
        <v>68</v>
      </c>
      <c r="C272" s="3" t="s">
        <v>110</v>
      </c>
      <c r="D272" s="3" t="s">
        <v>82</v>
      </c>
      <c r="E272" s="39" t="s">
        <v>611</v>
      </c>
      <c r="F272" s="3" t="s">
        <v>146</v>
      </c>
      <c r="G272" s="3" t="s">
        <v>193</v>
      </c>
      <c r="H272" s="47">
        <v>1101700</v>
      </c>
      <c r="I272" s="47">
        <v>1101700</v>
      </c>
      <c r="J272" s="47">
        <v>1101700</v>
      </c>
    </row>
    <row r="273" spans="1:10" ht="22.5" customHeight="1">
      <c r="A273" s="2" t="s">
        <v>517</v>
      </c>
      <c r="B273" s="3" t="s">
        <v>68</v>
      </c>
      <c r="C273" s="3" t="s">
        <v>110</v>
      </c>
      <c r="D273" s="3" t="s">
        <v>82</v>
      </c>
      <c r="E273" s="39" t="s">
        <v>518</v>
      </c>
      <c r="F273" s="3"/>
      <c r="G273" s="3"/>
      <c r="H273" s="46">
        <f>H274+H275</f>
        <v>402200</v>
      </c>
      <c r="I273" s="46">
        <f t="shared" ref="I273:J273" si="124">I274+I275</f>
        <v>402200</v>
      </c>
      <c r="J273" s="46">
        <f t="shared" si="124"/>
        <v>402200</v>
      </c>
    </row>
    <row r="274" spans="1:10" ht="11.25" customHeight="1">
      <c r="A274" s="9" t="s">
        <v>383</v>
      </c>
      <c r="B274" s="3" t="s">
        <v>68</v>
      </c>
      <c r="C274" s="3" t="s">
        <v>110</v>
      </c>
      <c r="D274" s="3" t="s">
        <v>82</v>
      </c>
      <c r="E274" s="39" t="s">
        <v>518</v>
      </c>
      <c r="F274" s="3" t="s">
        <v>88</v>
      </c>
      <c r="G274" s="3"/>
      <c r="H274" s="46">
        <v>50000</v>
      </c>
      <c r="I274" s="46">
        <v>50000</v>
      </c>
      <c r="J274" s="46">
        <v>50000</v>
      </c>
    </row>
    <row r="275" spans="1:10" ht="11.25" customHeight="1">
      <c r="A275" s="9" t="s">
        <v>383</v>
      </c>
      <c r="B275" s="3" t="s">
        <v>68</v>
      </c>
      <c r="C275" s="3" t="s">
        <v>110</v>
      </c>
      <c r="D275" s="3" t="s">
        <v>82</v>
      </c>
      <c r="E275" s="39" t="s">
        <v>518</v>
      </c>
      <c r="F275" s="3" t="s">
        <v>88</v>
      </c>
      <c r="G275" s="3" t="s">
        <v>193</v>
      </c>
      <c r="H275" s="47">
        <v>352200</v>
      </c>
      <c r="I275" s="47">
        <v>352200</v>
      </c>
      <c r="J275" s="47">
        <v>352200</v>
      </c>
    </row>
    <row r="276" spans="1:10" ht="11.25" customHeight="1">
      <c r="A276" s="9" t="s">
        <v>413</v>
      </c>
      <c r="B276" s="3" t="s">
        <v>68</v>
      </c>
      <c r="C276" s="3" t="s">
        <v>110</v>
      </c>
      <c r="D276" s="3" t="s">
        <v>102</v>
      </c>
      <c r="E276" s="3"/>
      <c r="F276" s="3"/>
      <c r="G276" s="3"/>
      <c r="H276" s="47">
        <f>H277</f>
        <v>60581034.539999999</v>
      </c>
      <c r="I276" s="47">
        <f t="shared" ref="I276:J276" si="125">I277</f>
        <v>0</v>
      </c>
      <c r="J276" s="47">
        <f t="shared" si="125"/>
        <v>0</v>
      </c>
    </row>
    <row r="277" spans="1:10" ht="22.5" customHeight="1">
      <c r="A277" s="9" t="s">
        <v>693</v>
      </c>
      <c r="B277" s="3" t="s">
        <v>68</v>
      </c>
      <c r="C277" s="3" t="s">
        <v>110</v>
      </c>
      <c r="D277" s="3" t="s">
        <v>102</v>
      </c>
      <c r="E277" s="3" t="s">
        <v>392</v>
      </c>
      <c r="F277" s="3"/>
      <c r="G277" s="3"/>
      <c r="H277" s="47">
        <f t="shared" ref="H277:J277" si="126">H282+H278+H280</f>
        <v>60581034.539999999</v>
      </c>
      <c r="I277" s="47">
        <f t="shared" si="126"/>
        <v>0</v>
      </c>
      <c r="J277" s="47">
        <f t="shared" si="126"/>
        <v>0</v>
      </c>
    </row>
    <row r="278" spans="1:10" ht="22.5" customHeight="1">
      <c r="A278" s="10" t="s">
        <v>587</v>
      </c>
      <c r="B278" s="3" t="s">
        <v>68</v>
      </c>
      <c r="C278" s="3" t="s">
        <v>110</v>
      </c>
      <c r="D278" s="3" t="s">
        <v>102</v>
      </c>
      <c r="E278" s="3" t="s">
        <v>522</v>
      </c>
      <c r="F278" s="3"/>
      <c r="G278" s="3"/>
      <c r="H278" s="47">
        <f>H279</f>
        <v>2000000</v>
      </c>
      <c r="I278" s="47">
        <f t="shared" ref="I278:J278" si="127">I279</f>
        <v>0</v>
      </c>
      <c r="J278" s="47">
        <f t="shared" si="127"/>
        <v>0</v>
      </c>
    </row>
    <row r="279" spans="1:10" ht="22.5" customHeight="1">
      <c r="A279" s="2" t="s">
        <v>182</v>
      </c>
      <c r="B279" s="3" t="s">
        <v>68</v>
      </c>
      <c r="C279" s="3" t="s">
        <v>110</v>
      </c>
      <c r="D279" s="3" t="s">
        <v>102</v>
      </c>
      <c r="E279" s="3" t="s">
        <v>522</v>
      </c>
      <c r="F279" s="3" t="s">
        <v>181</v>
      </c>
      <c r="G279" s="3"/>
      <c r="H279" s="47">
        <v>2000000</v>
      </c>
      <c r="I279" s="47">
        <v>0</v>
      </c>
      <c r="J279" s="47">
        <v>0</v>
      </c>
    </row>
    <row r="280" spans="1:10" ht="22.5" customHeight="1">
      <c r="A280" s="2" t="s">
        <v>585</v>
      </c>
      <c r="B280" s="3" t="s">
        <v>68</v>
      </c>
      <c r="C280" s="3" t="s">
        <v>110</v>
      </c>
      <c r="D280" s="3" t="s">
        <v>102</v>
      </c>
      <c r="E280" s="3" t="s">
        <v>584</v>
      </c>
      <c r="F280" s="3"/>
      <c r="G280" s="3"/>
      <c r="H280" s="46">
        <f>H281</f>
        <v>1500000</v>
      </c>
      <c r="I280" s="46">
        <f t="shared" ref="I280:J280" si="128">I281</f>
        <v>0</v>
      </c>
      <c r="J280" s="46">
        <f t="shared" si="128"/>
        <v>0</v>
      </c>
    </row>
    <row r="281" spans="1:10" ht="11.25" customHeight="1">
      <c r="A281" s="2" t="s">
        <v>383</v>
      </c>
      <c r="B281" s="3" t="s">
        <v>68</v>
      </c>
      <c r="C281" s="3" t="s">
        <v>110</v>
      </c>
      <c r="D281" s="3" t="s">
        <v>102</v>
      </c>
      <c r="E281" s="3" t="s">
        <v>584</v>
      </c>
      <c r="F281" s="3" t="s">
        <v>88</v>
      </c>
      <c r="G281" s="3"/>
      <c r="H281" s="46">
        <v>1500000</v>
      </c>
      <c r="I281" s="47">
        <v>0</v>
      </c>
      <c r="J281" s="47">
        <v>0</v>
      </c>
    </row>
    <row r="282" spans="1:10" ht="11.25" customHeight="1">
      <c r="A282" s="9" t="s">
        <v>415</v>
      </c>
      <c r="B282" s="3" t="s">
        <v>68</v>
      </c>
      <c r="C282" s="3" t="s">
        <v>110</v>
      </c>
      <c r="D282" s="3" t="s">
        <v>102</v>
      </c>
      <c r="E282" s="3" t="s">
        <v>414</v>
      </c>
      <c r="F282" s="3"/>
      <c r="G282" s="3"/>
      <c r="H282" s="46">
        <f>H283+H284</f>
        <v>57081034.539999999</v>
      </c>
      <c r="I282" s="46">
        <f t="shared" ref="I282:J282" si="129">I283+I284</f>
        <v>0</v>
      </c>
      <c r="J282" s="46">
        <f t="shared" si="129"/>
        <v>0</v>
      </c>
    </row>
    <row r="283" spans="1:10" ht="22.5" customHeight="1">
      <c r="A283" s="2" t="s">
        <v>182</v>
      </c>
      <c r="B283" s="3" t="s">
        <v>68</v>
      </c>
      <c r="C283" s="3" t="s">
        <v>110</v>
      </c>
      <c r="D283" s="3" t="s">
        <v>102</v>
      </c>
      <c r="E283" s="3" t="s">
        <v>414</v>
      </c>
      <c r="F283" s="3" t="s">
        <v>181</v>
      </c>
      <c r="G283" s="3"/>
      <c r="H283" s="46">
        <f>2000000+981034.54+1500000</f>
        <v>4481034.54</v>
      </c>
      <c r="I283" s="47">
        <v>0</v>
      </c>
      <c r="J283" s="47">
        <v>0</v>
      </c>
    </row>
    <row r="284" spans="1:10" ht="22.5" customHeight="1">
      <c r="A284" s="2" t="s">
        <v>182</v>
      </c>
      <c r="B284" s="3" t="s">
        <v>68</v>
      </c>
      <c r="C284" s="3" t="s">
        <v>110</v>
      </c>
      <c r="D284" s="3" t="s">
        <v>102</v>
      </c>
      <c r="E284" s="3" t="s">
        <v>414</v>
      </c>
      <c r="F284" s="3" t="s">
        <v>181</v>
      </c>
      <c r="G284" s="3" t="s">
        <v>193</v>
      </c>
      <c r="H284" s="46">
        <v>52600000</v>
      </c>
      <c r="I284" s="47">
        <v>0</v>
      </c>
      <c r="J284" s="47">
        <v>0</v>
      </c>
    </row>
    <row r="285" spans="1:10" ht="22.5" customHeight="1">
      <c r="A285" s="2" t="s">
        <v>452</v>
      </c>
      <c r="B285" s="3" t="s">
        <v>72</v>
      </c>
      <c r="C285" s="2"/>
      <c r="D285" s="2"/>
      <c r="E285" s="2"/>
      <c r="F285" s="2"/>
      <c r="G285" s="2"/>
      <c r="H285" s="46">
        <f>H286+H307+H312+H317+H332+H337</f>
        <v>201306055.80000001</v>
      </c>
      <c r="I285" s="46">
        <f>I286+I307+I312+I317+I332+I337</f>
        <v>148117372</v>
      </c>
      <c r="J285" s="46">
        <f>J286+J307+J312+J317+J332+J337</f>
        <v>146458772</v>
      </c>
    </row>
    <row r="286" spans="1:10" ht="11.25" customHeight="1">
      <c r="A286" s="2" t="s">
        <v>81</v>
      </c>
      <c r="B286" s="3" t="s">
        <v>72</v>
      </c>
      <c r="C286" s="3" t="s">
        <v>79</v>
      </c>
      <c r="D286" s="3" t="s">
        <v>80</v>
      </c>
      <c r="E286" s="3"/>
      <c r="F286" s="2"/>
      <c r="G286" s="2"/>
      <c r="H286" s="46">
        <f>H287+H295+H299</f>
        <v>65429472</v>
      </c>
      <c r="I286" s="46">
        <f t="shared" ref="I286:J286" si="130">I287+I295+I299</f>
        <v>60412112</v>
      </c>
      <c r="J286" s="46">
        <f t="shared" si="130"/>
        <v>58556212</v>
      </c>
    </row>
    <row r="287" spans="1:10" ht="22.5" customHeight="1">
      <c r="A287" s="2" t="s">
        <v>396</v>
      </c>
      <c r="B287" s="3" t="s">
        <v>72</v>
      </c>
      <c r="C287" s="3" t="s">
        <v>79</v>
      </c>
      <c r="D287" s="3" t="s">
        <v>108</v>
      </c>
      <c r="E287" s="3"/>
      <c r="F287" s="3"/>
      <c r="G287" s="3"/>
      <c r="H287" s="46">
        <f t="shared" ref="H287:H288" si="131">H288</f>
        <v>27375872</v>
      </c>
      <c r="I287" s="46">
        <f t="shared" ref="I287:J288" si="132">I288</f>
        <v>24729412</v>
      </c>
      <c r="J287" s="46">
        <f t="shared" si="132"/>
        <v>24729412</v>
      </c>
    </row>
    <row r="288" spans="1:10" ht="11.25" customHeight="1">
      <c r="A288" s="14" t="s">
        <v>385</v>
      </c>
      <c r="B288" s="3" t="s">
        <v>72</v>
      </c>
      <c r="C288" s="3" t="s">
        <v>79</v>
      </c>
      <c r="D288" s="3" t="s">
        <v>108</v>
      </c>
      <c r="E288" s="3" t="s">
        <v>238</v>
      </c>
      <c r="F288" s="3"/>
      <c r="G288" s="3"/>
      <c r="H288" s="46">
        <f t="shared" si="131"/>
        <v>27375872</v>
      </c>
      <c r="I288" s="46">
        <f t="shared" si="132"/>
        <v>24729412</v>
      </c>
      <c r="J288" s="46">
        <f t="shared" si="132"/>
        <v>24729412</v>
      </c>
    </row>
    <row r="289" spans="1:10" ht="22.5" customHeight="1">
      <c r="A289" s="9" t="s">
        <v>264</v>
      </c>
      <c r="B289" s="3" t="s">
        <v>72</v>
      </c>
      <c r="C289" s="3" t="s">
        <v>79</v>
      </c>
      <c r="D289" s="3" t="s">
        <v>108</v>
      </c>
      <c r="E289" s="3" t="s">
        <v>287</v>
      </c>
      <c r="F289" s="3"/>
      <c r="G289" s="3"/>
      <c r="H289" s="46">
        <f>H290+H291+H292+H293+H294</f>
        <v>27375872</v>
      </c>
      <c r="I289" s="46">
        <f t="shared" ref="I289:J289" si="133">I290+I291+I292+I293+I294</f>
        <v>24729412</v>
      </c>
      <c r="J289" s="46">
        <f t="shared" si="133"/>
        <v>24729412</v>
      </c>
    </row>
    <row r="290" spans="1:10">
      <c r="A290" s="10" t="s">
        <v>374</v>
      </c>
      <c r="B290" s="3" t="s">
        <v>72</v>
      </c>
      <c r="C290" s="3" t="s">
        <v>79</v>
      </c>
      <c r="D290" s="3" t="s">
        <v>108</v>
      </c>
      <c r="E290" s="3" t="s">
        <v>287</v>
      </c>
      <c r="F290" s="3" t="s">
        <v>84</v>
      </c>
      <c r="G290" s="3"/>
      <c r="H290" s="46">
        <v>18991407</v>
      </c>
      <c r="I290" s="46">
        <v>18991407</v>
      </c>
      <c r="J290" s="46">
        <v>18991407</v>
      </c>
    </row>
    <row r="291" spans="1:10" ht="33.75">
      <c r="A291" s="10" t="s">
        <v>376</v>
      </c>
      <c r="B291" s="3" t="s">
        <v>72</v>
      </c>
      <c r="C291" s="3" t="s">
        <v>79</v>
      </c>
      <c r="D291" s="3" t="s">
        <v>108</v>
      </c>
      <c r="E291" s="3" t="s">
        <v>287</v>
      </c>
      <c r="F291" s="3" t="s">
        <v>375</v>
      </c>
      <c r="G291" s="3"/>
      <c r="H291" s="46">
        <v>5735405</v>
      </c>
      <c r="I291" s="46">
        <v>5735405</v>
      </c>
      <c r="J291" s="46">
        <v>5735405</v>
      </c>
    </row>
    <row r="292" spans="1:10" ht="22.5">
      <c r="A292" s="2" t="s">
        <v>173</v>
      </c>
      <c r="B292" s="3" t="s">
        <v>72</v>
      </c>
      <c r="C292" s="3" t="s">
        <v>79</v>
      </c>
      <c r="D292" s="3" t="s">
        <v>108</v>
      </c>
      <c r="E292" s="3" t="s">
        <v>287</v>
      </c>
      <c r="F292" s="3" t="s">
        <v>172</v>
      </c>
      <c r="G292" s="3"/>
      <c r="H292" s="46">
        <v>2500000</v>
      </c>
      <c r="I292" s="47">
        <v>0</v>
      </c>
      <c r="J292" s="47">
        <v>0</v>
      </c>
    </row>
    <row r="293" spans="1:10" ht="11.25" customHeight="1">
      <c r="A293" s="2" t="s">
        <v>383</v>
      </c>
      <c r="B293" s="3" t="s">
        <v>72</v>
      </c>
      <c r="C293" s="3" t="s">
        <v>79</v>
      </c>
      <c r="D293" s="3" t="s">
        <v>108</v>
      </c>
      <c r="E293" s="3" t="s">
        <v>287</v>
      </c>
      <c r="F293" s="3" t="s">
        <v>88</v>
      </c>
      <c r="G293" s="3"/>
      <c r="H293" s="46">
        <v>146460</v>
      </c>
      <c r="I293" s="47">
        <v>0</v>
      </c>
      <c r="J293" s="47">
        <v>0</v>
      </c>
    </row>
    <row r="294" spans="1:10" ht="11.25" customHeight="1">
      <c r="A294" s="2" t="s">
        <v>282</v>
      </c>
      <c r="B294" s="3" t="s">
        <v>72</v>
      </c>
      <c r="C294" s="3" t="s">
        <v>79</v>
      </c>
      <c r="D294" s="3" t="s">
        <v>108</v>
      </c>
      <c r="E294" s="3" t="s">
        <v>287</v>
      </c>
      <c r="F294" s="3" t="s">
        <v>90</v>
      </c>
      <c r="G294" s="3"/>
      <c r="H294" s="46">
        <v>2600</v>
      </c>
      <c r="I294" s="46">
        <v>2600</v>
      </c>
      <c r="J294" s="46">
        <v>2600</v>
      </c>
    </row>
    <row r="295" spans="1:10" ht="11.25" customHeight="1">
      <c r="A295" s="2" t="s">
        <v>94</v>
      </c>
      <c r="B295" s="3" t="s">
        <v>72</v>
      </c>
      <c r="C295" s="3" t="s">
        <v>79</v>
      </c>
      <c r="D295" s="3" t="s">
        <v>110</v>
      </c>
      <c r="E295" s="3"/>
      <c r="F295" s="3"/>
      <c r="G295" s="3"/>
      <c r="H295" s="46">
        <f>H296</f>
        <v>500000</v>
      </c>
      <c r="I295" s="46">
        <f t="shared" ref="I295:J295" si="134">I296</f>
        <v>0</v>
      </c>
      <c r="J295" s="46">
        <f t="shared" si="134"/>
        <v>0</v>
      </c>
    </row>
    <row r="296" spans="1:10" ht="11.25" customHeight="1">
      <c r="A296" s="14" t="s">
        <v>385</v>
      </c>
      <c r="B296" s="3" t="s">
        <v>72</v>
      </c>
      <c r="C296" s="3" t="s">
        <v>79</v>
      </c>
      <c r="D296" s="3" t="s">
        <v>110</v>
      </c>
      <c r="E296" s="3" t="s">
        <v>238</v>
      </c>
      <c r="F296" s="3"/>
      <c r="G296" s="3"/>
      <c r="H296" s="46">
        <f>H298</f>
        <v>500000</v>
      </c>
      <c r="I296" s="46">
        <f t="shared" ref="I296:J296" si="135">I298</f>
        <v>0</v>
      </c>
      <c r="J296" s="46">
        <f t="shared" si="135"/>
        <v>0</v>
      </c>
    </row>
    <row r="297" spans="1:10" ht="11.25" customHeight="1">
      <c r="A297" s="14" t="s">
        <v>589</v>
      </c>
      <c r="B297" s="3" t="s">
        <v>72</v>
      </c>
      <c r="C297" s="3" t="s">
        <v>79</v>
      </c>
      <c r="D297" s="3" t="s">
        <v>110</v>
      </c>
      <c r="E297" s="3" t="s">
        <v>292</v>
      </c>
      <c r="F297" s="3"/>
      <c r="G297" s="3"/>
      <c r="H297" s="46">
        <f>H298</f>
        <v>500000</v>
      </c>
      <c r="I297" s="46">
        <f t="shared" ref="I297:J297" si="136">I298</f>
        <v>0</v>
      </c>
      <c r="J297" s="46">
        <f t="shared" si="136"/>
        <v>0</v>
      </c>
    </row>
    <row r="298" spans="1:10" ht="11.25" customHeight="1">
      <c r="A298" s="2" t="s">
        <v>253</v>
      </c>
      <c r="B298" s="3" t="s">
        <v>72</v>
      </c>
      <c r="C298" s="3" t="s">
        <v>79</v>
      </c>
      <c r="D298" s="3" t="s">
        <v>110</v>
      </c>
      <c r="E298" s="3" t="s">
        <v>292</v>
      </c>
      <c r="F298" s="3" t="s">
        <v>252</v>
      </c>
      <c r="G298" s="3"/>
      <c r="H298" s="46">
        <v>500000</v>
      </c>
      <c r="I298" s="47">
        <v>0</v>
      </c>
      <c r="J298" s="47">
        <v>0</v>
      </c>
    </row>
    <row r="299" spans="1:10" ht="11.25" customHeight="1">
      <c r="A299" s="2" t="s">
        <v>94</v>
      </c>
      <c r="B299" s="3" t="s">
        <v>72</v>
      </c>
      <c r="C299" s="3" t="s">
        <v>79</v>
      </c>
      <c r="D299" s="3" t="s">
        <v>92</v>
      </c>
      <c r="E299" s="3"/>
      <c r="F299" s="3"/>
      <c r="G299" s="3"/>
      <c r="H299" s="46">
        <f>H300+H303</f>
        <v>37553600</v>
      </c>
      <c r="I299" s="46">
        <f t="shared" ref="I299:J299" si="137">I300+I303</f>
        <v>35682700</v>
      </c>
      <c r="J299" s="46">
        <f t="shared" si="137"/>
        <v>33826800</v>
      </c>
    </row>
    <row r="300" spans="1:10" ht="33.75" customHeight="1">
      <c r="A300" s="12" t="s">
        <v>451</v>
      </c>
      <c r="B300" s="3" t="s">
        <v>72</v>
      </c>
      <c r="C300" s="3" t="s">
        <v>79</v>
      </c>
      <c r="D300" s="3" t="s">
        <v>92</v>
      </c>
      <c r="E300" s="3" t="s">
        <v>464</v>
      </c>
      <c r="F300" s="3"/>
      <c r="G300" s="3"/>
      <c r="H300" s="46">
        <f t="shared" ref="H300:H301" si="138">H301</f>
        <v>15000</v>
      </c>
      <c r="I300" s="46">
        <f t="shared" ref="I300:J301" si="139">I301</f>
        <v>0</v>
      </c>
      <c r="J300" s="46">
        <f t="shared" si="139"/>
        <v>0</v>
      </c>
    </row>
    <row r="301" spans="1:10" ht="33.75" customHeight="1">
      <c r="A301" s="12" t="s">
        <v>595</v>
      </c>
      <c r="B301" s="3" t="s">
        <v>72</v>
      </c>
      <c r="C301" s="3" t="s">
        <v>79</v>
      </c>
      <c r="D301" s="3" t="s">
        <v>92</v>
      </c>
      <c r="E301" s="3" t="s">
        <v>465</v>
      </c>
      <c r="F301" s="3"/>
      <c r="G301" s="3"/>
      <c r="H301" s="46">
        <f t="shared" si="138"/>
        <v>15000</v>
      </c>
      <c r="I301" s="46">
        <f t="shared" si="139"/>
        <v>0</v>
      </c>
      <c r="J301" s="46">
        <f t="shared" si="139"/>
        <v>0</v>
      </c>
    </row>
    <row r="302" spans="1:10" ht="11.25" customHeight="1">
      <c r="A302" s="2" t="s">
        <v>19</v>
      </c>
      <c r="B302" s="3" t="s">
        <v>72</v>
      </c>
      <c r="C302" s="3" t="s">
        <v>79</v>
      </c>
      <c r="D302" s="3" t="s">
        <v>92</v>
      </c>
      <c r="E302" s="3" t="s">
        <v>465</v>
      </c>
      <c r="F302" s="3" t="s">
        <v>187</v>
      </c>
      <c r="G302" s="3"/>
      <c r="H302" s="46">
        <v>15000</v>
      </c>
      <c r="I302" s="46">
        <v>0</v>
      </c>
      <c r="J302" s="46">
        <v>0</v>
      </c>
    </row>
    <row r="303" spans="1:10" ht="11.25" customHeight="1">
      <c r="A303" s="14" t="s">
        <v>385</v>
      </c>
      <c r="B303" s="3" t="s">
        <v>72</v>
      </c>
      <c r="C303" s="3" t="s">
        <v>79</v>
      </c>
      <c r="D303" s="3" t="s">
        <v>92</v>
      </c>
      <c r="E303" s="3" t="s">
        <v>238</v>
      </c>
      <c r="F303" s="3"/>
      <c r="G303" s="3"/>
      <c r="H303" s="46">
        <f>H304</f>
        <v>37538600</v>
      </c>
      <c r="I303" s="46">
        <f t="shared" ref="I303:J303" si="140">I304</f>
        <v>35682700</v>
      </c>
      <c r="J303" s="46">
        <f t="shared" si="140"/>
        <v>33826800</v>
      </c>
    </row>
    <row r="304" spans="1:10" ht="90" customHeight="1">
      <c r="A304" s="9" t="s">
        <v>553</v>
      </c>
      <c r="B304" s="3" t="s">
        <v>72</v>
      </c>
      <c r="C304" s="3" t="s">
        <v>79</v>
      </c>
      <c r="D304" s="3" t="s">
        <v>92</v>
      </c>
      <c r="E304" s="3" t="s">
        <v>470</v>
      </c>
      <c r="F304" s="3"/>
      <c r="G304" s="3"/>
      <c r="H304" s="46">
        <f>H305+H306</f>
        <v>37538600</v>
      </c>
      <c r="I304" s="46">
        <f t="shared" ref="I304:J304" si="141">I305+I306</f>
        <v>35682700</v>
      </c>
      <c r="J304" s="46">
        <f t="shared" si="141"/>
        <v>33826800</v>
      </c>
    </row>
    <row r="305" spans="1:10" ht="11.25" customHeight="1">
      <c r="A305" s="2" t="s">
        <v>383</v>
      </c>
      <c r="B305" s="3" t="s">
        <v>72</v>
      </c>
      <c r="C305" s="3" t="s">
        <v>79</v>
      </c>
      <c r="D305" s="3" t="s">
        <v>92</v>
      </c>
      <c r="E305" s="3" t="s">
        <v>470</v>
      </c>
      <c r="F305" s="3" t="s">
        <v>88</v>
      </c>
      <c r="G305" s="3"/>
      <c r="H305" s="46">
        <v>420000</v>
      </c>
      <c r="I305" s="46">
        <v>420000</v>
      </c>
      <c r="J305" s="46">
        <v>420000</v>
      </c>
    </row>
    <row r="306" spans="1:10" ht="11.25" customHeight="1">
      <c r="A306" s="2" t="s">
        <v>383</v>
      </c>
      <c r="B306" s="3" t="s">
        <v>72</v>
      </c>
      <c r="C306" s="3" t="s">
        <v>79</v>
      </c>
      <c r="D306" s="3" t="s">
        <v>92</v>
      </c>
      <c r="E306" s="3" t="s">
        <v>470</v>
      </c>
      <c r="F306" s="3" t="s">
        <v>88</v>
      </c>
      <c r="G306" s="3" t="s">
        <v>193</v>
      </c>
      <c r="H306" s="46">
        <v>37118600</v>
      </c>
      <c r="I306" s="46">
        <v>35262700</v>
      </c>
      <c r="J306" s="46">
        <v>33406800</v>
      </c>
    </row>
    <row r="307" spans="1:10" ht="11.25" customHeight="1">
      <c r="A307" s="2" t="s">
        <v>442</v>
      </c>
      <c r="B307" s="3" t="s">
        <v>72</v>
      </c>
      <c r="C307" s="3" t="s">
        <v>82</v>
      </c>
      <c r="D307" s="3" t="s">
        <v>80</v>
      </c>
      <c r="E307" s="3"/>
      <c r="F307" s="3"/>
      <c r="G307" s="3"/>
      <c r="H307" s="46">
        <f t="shared" ref="H307:J310" si="142">H308</f>
        <v>5335200</v>
      </c>
      <c r="I307" s="46">
        <f t="shared" si="142"/>
        <v>5576400</v>
      </c>
      <c r="J307" s="46">
        <f t="shared" si="142"/>
        <v>5773700</v>
      </c>
    </row>
    <row r="308" spans="1:10" ht="11.25" customHeight="1">
      <c r="A308" s="2" t="s">
        <v>151</v>
      </c>
      <c r="B308" s="3" t="s">
        <v>72</v>
      </c>
      <c r="C308" s="3" t="s">
        <v>82</v>
      </c>
      <c r="D308" s="3" t="s">
        <v>93</v>
      </c>
      <c r="E308" s="3"/>
      <c r="F308" s="3"/>
      <c r="G308" s="3"/>
      <c r="H308" s="46">
        <f>H309</f>
        <v>5335200</v>
      </c>
      <c r="I308" s="46">
        <f>I309</f>
        <v>5576400</v>
      </c>
      <c r="J308" s="46">
        <f>J309</f>
        <v>5773700</v>
      </c>
    </row>
    <row r="309" spans="1:10" ht="11.25" customHeight="1">
      <c r="A309" s="14" t="s">
        <v>385</v>
      </c>
      <c r="B309" s="3" t="s">
        <v>72</v>
      </c>
      <c r="C309" s="3" t="s">
        <v>82</v>
      </c>
      <c r="D309" s="3" t="s">
        <v>93</v>
      </c>
      <c r="E309" s="3" t="s">
        <v>238</v>
      </c>
      <c r="F309" s="3"/>
      <c r="G309" s="3"/>
      <c r="H309" s="46">
        <f t="shared" si="142"/>
        <v>5335200</v>
      </c>
      <c r="I309" s="46">
        <f t="shared" si="142"/>
        <v>5576400</v>
      </c>
      <c r="J309" s="46">
        <f t="shared" si="142"/>
        <v>5773700</v>
      </c>
    </row>
    <row r="310" spans="1:10" ht="22.5" customHeight="1">
      <c r="A310" s="2" t="s">
        <v>502</v>
      </c>
      <c r="B310" s="3" t="s">
        <v>72</v>
      </c>
      <c r="C310" s="3" t="s">
        <v>82</v>
      </c>
      <c r="D310" s="3" t="s">
        <v>93</v>
      </c>
      <c r="E310" s="3" t="s">
        <v>623</v>
      </c>
      <c r="F310" s="3"/>
      <c r="G310" s="3"/>
      <c r="H310" s="46">
        <f t="shared" si="142"/>
        <v>5335200</v>
      </c>
      <c r="I310" s="46">
        <f t="shared" si="142"/>
        <v>5576400</v>
      </c>
      <c r="J310" s="46">
        <f t="shared" si="142"/>
        <v>5773700</v>
      </c>
    </row>
    <row r="311" spans="1:10" ht="11.25" customHeight="1">
      <c r="A311" s="2" t="s">
        <v>153</v>
      </c>
      <c r="B311" s="3" t="s">
        <v>72</v>
      </c>
      <c r="C311" s="3" t="s">
        <v>82</v>
      </c>
      <c r="D311" s="3" t="s">
        <v>93</v>
      </c>
      <c r="E311" s="3" t="s">
        <v>623</v>
      </c>
      <c r="F311" s="3" t="s">
        <v>152</v>
      </c>
      <c r="G311" s="3" t="s">
        <v>441</v>
      </c>
      <c r="H311" s="47">
        <v>5335200</v>
      </c>
      <c r="I311" s="47">
        <v>5576400</v>
      </c>
      <c r="J311" s="47">
        <v>5773700</v>
      </c>
    </row>
    <row r="312" spans="1:10" ht="11.25" customHeight="1">
      <c r="A312" s="2" t="s">
        <v>404</v>
      </c>
      <c r="B312" s="3" t="s">
        <v>72</v>
      </c>
      <c r="C312" s="3" t="s">
        <v>93</v>
      </c>
      <c r="D312" s="3" t="s">
        <v>80</v>
      </c>
      <c r="E312" s="3"/>
      <c r="F312" s="3"/>
      <c r="G312" s="3"/>
      <c r="H312" s="47">
        <f t="shared" ref="H312:J315" si="143">H313</f>
        <v>1559300</v>
      </c>
      <c r="I312" s="47">
        <f t="shared" si="143"/>
        <v>1559300</v>
      </c>
      <c r="J312" s="47">
        <f t="shared" si="143"/>
        <v>1559300</v>
      </c>
    </row>
    <row r="313" spans="1:10" ht="22.5" customHeight="1">
      <c r="A313" s="2" t="s">
        <v>401</v>
      </c>
      <c r="B313" s="3" t="s">
        <v>72</v>
      </c>
      <c r="C313" s="3" t="s">
        <v>93</v>
      </c>
      <c r="D313" s="3" t="s">
        <v>141</v>
      </c>
      <c r="E313" s="3"/>
      <c r="F313" s="3"/>
      <c r="G313" s="3"/>
      <c r="H313" s="46">
        <f t="shared" si="143"/>
        <v>1559300</v>
      </c>
      <c r="I313" s="46">
        <f t="shared" si="143"/>
        <v>1559300</v>
      </c>
      <c r="J313" s="46">
        <f t="shared" si="143"/>
        <v>1559300</v>
      </c>
    </row>
    <row r="314" spans="1:10" ht="45">
      <c r="A314" s="2" t="s">
        <v>692</v>
      </c>
      <c r="B314" s="3" t="s">
        <v>72</v>
      </c>
      <c r="C314" s="3" t="s">
        <v>93</v>
      </c>
      <c r="D314" s="3" t="s">
        <v>141</v>
      </c>
      <c r="E314" s="3" t="s">
        <v>0</v>
      </c>
      <c r="F314" s="3"/>
      <c r="G314" s="3"/>
      <c r="H314" s="46">
        <f t="shared" si="143"/>
        <v>1559300</v>
      </c>
      <c r="I314" s="46">
        <f t="shared" si="143"/>
        <v>1559300</v>
      </c>
      <c r="J314" s="46">
        <f t="shared" si="143"/>
        <v>1559300</v>
      </c>
    </row>
    <row r="315" spans="1:10" ht="22.5" customHeight="1">
      <c r="A315" s="17" t="s">
        <v>25</v>
      </c>
      <c r="B315" s="3" t="s">
        <v>72</v>
      </c>
      <c r="C315" s="3" t="s">
        <v>93</v>
      </c>
      <c r="D315" s="3" t="s">
        <v>141</v>
      </c>
      <c r="E315" s="3" t="s">
        <v>196</v>
      </c>
      <c r="F315" s="3"/>
      <c r="G315" s="3"/>
      <c r="H315" s="46">
        <f t="shared" si="143"/>
        <v>1559300</v>
      </c>
      <c r="I315" s="46">
        <f t="shared" si="143"/>
        <v>1559300</v>
      </c>
      <c r="J315" s="46">
        <f t="shared" si="143"/>
        <v>1559300</v>
      </c>
    </row>
    <row r="316" spans="1:10" ht="19.5" customHeight="1">
      <c r="A316" s="2" t="s">
        <v>19</v>
      </c>
      <c r="B316" s="3" t="s">
        <v>72</v>
      </c>
      <c r="C316" s="3" t="s">
        <v>93</v>
      </c>
      <c r="D316" s="3" t="s">
        <v>141</v>
      </c>
      <c r="E316" s="3" t="s">
        <v>196</v>
      </c>
      <c r="F316" s="3" t="s">
        <v>187</v>
      </c>
      <c r="G316" s="3" t="s">
        <v>193</v>
      </c>
      <c r="H316" s="47">
        <v>1559300</v>
      </c>
      <c r="I316" s="47">
        <v>1559300</v>
      </c>
      <c r="J316" s="47">
        <v>1559300</v>
      </c>
    </row>
    <row r="317" spans="1:10" ht="11.25" customHeight="1">
      <c r="A317" s="2" t="s">
        <v>107</v>
      </c>
      <c r="B317" s="3" t="s">
        <v>72</v>
      </c>
      <c r="C317" s="3" t="s">
        <v>102</v>
      </c>
      <c r="D317" s="3" t="s">
        <v>80</v>
      </c>
      <c r="E317" s="3"/>
      <c r="F317" s="3"/>
      <c r="G317" s="3"/>
      <c r="H317" s="47">
        <f t="shared" ref="H317:J317" si="144">H318</f>
        <v>63162183.800000004</v>
      </c>
      <c r="I317" s="47">
        <f t="shared" si="144"/>
        <v>28713560</v>
      </c>
      <c r="J317" s="47">
        <f t="shared" si="144"/>
        <v>28713560</v>
      </c>
    </row>
    <row r="318" spans="1:10" ht="11.25" customHeight="1">
      <c r="A318" s="2" t="s">
        <v>176</v>
      </c>
      <c r="B318" s="3" t="s">
        <v>72</v>
      </c>
      <c r="C318" s="3" t="s">
        <v>102</v>
      </c>
      <c r="D318" s="3" t="s">
        <v>82</v>
      </c>
      <c r="E318" s="3"/>
      <c r="F318" s="3"/>
      <c r="G318" s="3"/>
      <c r="H318" s="46">
        <f>H319+H324</f>
        <v>63162183.800000004</v>
      </c>
      <c r="I318" s="46">
        <f t="shared" ref="I318:J318" si="145">I319+I324</f>
        <v>28713560</v>
      </c>
      <c r="J318" s="46">
        <f t="shared" si="145"/>
        <v>28713560</v>
      </c>
    </row>
    <row r="319" spans="1:10" ht="22.5" customHeight="1">
      <c r="A319" s="9" t="s">
        <v>443</v>
      </c>
      <c r="B319" s="3" t="s">
        <v>72</v>
      </c>
      <c r="C319" s="3" t="s">
        <v>102</v>
      </c>
      <c r="D319" s="3" t="s">
        <v>82</v>
      </c>
      <c r="E319" s="3" t="s">
        <v>242</v>
      </c>
      <c r="F319" s="3"/>
      <c r="G319" s="3"/>
      <c r="H319" s="46">
        <f t="shared" ref="H319:J320" si="146">H320</f>
        <v>57439366.600000001</v>
      </c>
      <c r="I319" s="46">
        <f t="shared" si="146"/>
        <v>28713560</v>
      </c>
      <c r="J319" s="46">
        <f t="shared" si="146"/>
        <v>28713560</v>
      </c>
    </row>
    <row r="320" spans="1:10" ht="11.25" customHeight="1">
      <c r="A320" s="2" t="s">
        <v>373</v>
      </c>
      <c r="B320" s="3" t="s">
        <v>72</v>
      </c>
      <c r="C320" s="3" t="s">
        <v>102</v>
      </c>
      <c r="D320" s="3" t="s">
        <v>82</v>
      </c>
      <c r="E320" s="3" t="s">
        <v>372</v>
      </c>
      <c r="F320" s="3"/>
      <c r="G320" s="3"/>
      <c r="H320" s="46">
        <f t="shared" si="146"/>
        <v>57439366.600000001</v>
      </c>
      <c r="I320" s="46">
        <f t="shared" si="146"/>
        <v>28713560</v>
      </c>
      <c r="J320" s="46">
        <f t="shared" si="146"/>
        <v>28713560</v>
      </c>
    </row>
    <row r="321" spans="1:10" ht="45" customHeight="1">
      <c r="A321" s="2" t="s">
        <v>561</v>
      </c>
      <c r="B321" s="3" t="s">
        <v>72</v>
      </c>
      <c r="C321" s="3" t="s">
        <v>102</v>
      </c>
      <c r="D321" s="3" t="s">
        <v>82</v>
      </c>
      <c r="E321" s="3" t="s">
        <v>562</v>
      </c>
      <c r="F321" s="3"/>
      <c r="G321" s="3"/>
      <c r="H321" s="46">
        <f>H322+H323</f>
        <v>57439366.600000001</v>
      </c>
      <c r="I321" s="46">
        <f t="shared" ref="I321:J321" si="147">I322+I323</f>
        <v>28713560</v>
      </c>
      <c r="J321" s="46">
        <f t="shared" si="147"/>
        <v>28713560</v>
      </c>
    </row>
    <row r="322" spans="1:10" ht="11.25" customHeight="1">
      <c r="A322" s="2" t="s">
        <v>19</v>
      </c>
      <c r="B322" s="3" t="s">
        <v>72</v>
      </c>
      <c r="C322" s="3" t="s">
        <v>102</v>
      </c>
      <c r="D322" s="3" t="s">
        <v>82</v>
      </c>
      <c r="E322" s="3" t="s">
        <v>562</v>
      </c>
      <c r="F322" s="3" t="s">
        <v>187</v>
      </c>
      <c r="G322" s="3"/>
      <c r="H322" s="46">
        <v>1504666.6</v>
      </c>
      <c r="I322" s="46">
        <v>3016560</v>
      </c>
      <c r="J322" s="46">
        <v>3016560</v>
      </c>
    </row>
    <row r="323" spans="1:10" ht="11.25" customHeight="1">
      <c r="A323" s="2" t="s">
        <v>19</v>
      </c>
      <c r="B323" s="3" t="s">
        <v>72</v>
      </c>
      <c r="C323" s="3" t="s">
        <v>102</v>
      </c>
      <c r="D323" s="3" t="s">
        <v>82</v>
      </c>
      <c r="E323" s="3" t="s">
        <v>562</v>
      </c>
      <c r="F323" s="3" t="s">
        <v>187</v>
      </c>
      <c r="G323" s="3" t="s">
        <v>193</v>
      </c>
      <c r="H323" s="47">
        <v>55934700</v>
      </c>
      <c r="I323" s="47">
        <v>25697000</v>
      </c>
      <c r="J323" s="47">
        <v>25697000</v>
      </c>
    </row>
    <row r="324" spans="1:10" ht="22.5" customHeight="1">
      <c r="A324" s="12" t="s">
        <v>643</v>
      </c>
      <c r="B324" s="3" t="s">
        <v>72</v>
      </c>
      <c r="C324" s="3" t="s">
        <v>102</v>
      </c>
      <c r="D324" s="3" t="s">
        <v>82</v>
      </c>
      <c r="E324" s="3" t="s">
        <v>641</v>
      </c>
      <c r="F324" s="3"/>
      <c r="G324" s="3"/>
      <c r="H324" s="47">
        <f>H325+H329</f>
        <v>5722817.2000000002</v>
      </c>
      <c r="I324" s="47">
        <f t="shared" ref="I324:J324" si="148">I325+I329</f>
        <v>0</v>
      </c>
      <c r="J324" s="47">
        <f t="shared" si="148"/>
        <v>0</v>
      </c>
    </row>
    <row r="325" spans="1:10" ht="22.5" customHeight="1">
      <c r="A325" s="2" t="s">
        <v>645</v>
      </c>
      <c r="B325" s="3" t="s">
        <v>72</v>
      </c>
      <c r="C325" s="3" t="s">
        <v>102</v>
      </c>
      <c r="D325" s="3" t="s">
        <v>82</v>
      </c>
      <c r="E325" s="3" t="s">
        <v>644</v>
      </c>
      <c r="F325" s="3"/>
      <c r="G325" s="3"/>
      <c r="H325" s="47">
        <f>H326+H327</f>
        <v>563330</v>
      </c>
      <c r="I325" s="47">
        <f t="shared" ref="I325:J325" si="149">I326+I327</f>
        <v>0</v>
      </c>
      <c r="J325" s="47">
        <f t="shared" si="149"/>
        <v>0</v>
      </c>
    </row>
    <row r="326" spans="1:10" ht="11.25" customHeight="1">
      <c r="A326" s="2" t="s">
        <v>19</v>
      </c>
      <c r="B326" s="3" t="s">
        <v>72</v>
      </c>
      <c r="C326" s="3" t="s">
        <v>102</v>
      </c>
      <c r="D326" s="3" t="s">
        <v>82</v>
      </c>
      <c r="E326" s="3" t="s">
        <v>644</v>
      </c>
      <c r="F326" s="3" t="s">
        <v>187</v>
      </c>
      <c r="G326" s="3"/>
      <c r="H326" s="47">
        <v>15230</v>
      </c>
      <c r="I326" s="47">
        <v>0</v>
      </c>
      <c r="J326" s="47">
        <v>0</v>
      </c>
    </row>
    <row r="327" spans="1:10" ht="11.25" customHeight="1">
      <c r="A327" s="2" t="s">
        <v>19</v>
      </c>
      <c r="B327" s="3" t="s">
        <v>72</v>
      </c>
      <c r="C327" s="3" t="s">
        <v>102</v>
      </c>
      <c r="D327" s="3" t="s">
        <v>82</v>
      </c>
      <c r="E327" s="3" t="s">
        <v>644</v>
      </c>
      <c r="F327" s="3" t="s">
        <v>187</v>
      </c>
      <c r="G327" s="3" t="s">
        <v>193</v>
      </c>
      <c r="H327" s="47">
        <v>548100</v>
      </c>
      <c r="I327" s="47">
        <v>0</v>
      </c>
      <c r="J327" s="47">
        <v>0</v>
      </c>
    </row>
    <row r="328" spans="1:10" ht="22.5">
      <c r="A328" s="12" t="s">
        <v>643</v>
      </c>
      <c r="B328" s="3" t="s">
        <v>72</v>
      </c>
      <c r="C328" s="3" t="s">
        <v>102</v>
      </c>
      <c r="D328" s="3" t="s">
        <v>93</v>
      </c>
      <c r="E328" s="3" t="s">
        <v>641</v>
      </c>
      <c r="F328" s="3"/>
      <c r="G328" s="3"/>
      <c r="H328" s="47">
        <f>H329</f>
        <v>5159487.2</v>
      </c>
      <c r="I328" s="47">
        <v>0</v>
      </c>
      <c r="J328" s="47">
        <v>0</v>
      </c>
    </row>
    <row r="329" spans="1:10" ht="11.25" customHeight="1">
      <c r="A329" s="2" t="s">
        <v>681</v>
      </c>
      <c r="B329" s="3" t="s">
        <v>72</v>
      </c>
      <c r="C329" s="3" t="s">
        <v>102</v>
      </c>
      <c r="D329" s="3" t="s">
        <v>93</v>
      </c>
      <c r="E329" s="3" t="s">
        <v>680</v>
      </c>
      <c r="F329" s="3"/>
      <c r="G329" s="3"/>
      <c r="H329" s="47">
        <f>H330+H331</f>
        <v>5159487.2</v>
      </c>
      <c r="I329" s="47">
        <v>0</v>
      </c>
      <c r="J329" s="47">
        <v>0</v>
      </c>
    </row>
    <row r="330" spans="1:10" ht="11.25" customHeight="1">
      <c r="A330" s="2" t="s">
        <v>19</v>
      </c>
      <c r="B330" s="3" t="s">
        <v>72</v>
      </c>
      <c r="C330" s="3" t="s">
        <v>102</v>
      </c>
      <c r="D330" s="3" t="s">
        <v>93</v>
      </c>
      <c r="E330" s="3" t="s">
        <v>680</v>
      </c>
      <c r="F330" s="3" t="s">
        <v>187</v>
      </c>
      <c r="G330" s="3"/>
      <c r="H330" s="47">
        <f>1609151.2+296442.4+261193.6</f>
        <v>2166787.2000000002</v>
      </c>
      <c r="I330" s="47">
        <v>0</v>
      </c>
      <c r="J330" s="47">
        <v>0</v>
      </c>
    </row>
    <row r="331" spans="1:10" ht="11.25" customHeight="1">
      <c r="A331" s="2" t="s">
        <v>19</v>
      </c>
      <c r="B331" s="3" t="s">
        <v>72</v>
      </c>
      <c r="C331" s="3" t="s">
        <v>102</v>
      </c>
      <c r="D331" s="3" t="s">
        <v>93</v>
      </c>
      <c r="E331" s="3" t="s">
        <v>680</v>
      </c>
      <c r="F331" s="3" t="s">
        <v>187</v>
      </c>
      <c r="G331" s="3" t="s">
        <v>193</v>
      </c>
      <c r="H331" s="47">
        <v>2992700</v>
      </c>
      <c r="I331" s="47">
        <v>0</v>
      </c>
      <c r="J331" s="47">
        <v>0</v>
      </c>
    </row>
    <row r="332" spans="1:10" ht="11.25" customHeight="1">
      <c r="A332" s="2" t="s">
        <v>449</v>
      </c>
      <c r="B332" s="3" t="s">
        <v>72</v>
      </c>
      <c r="C332" s="3" t="s">
        <v>108</v>
      </c>
      <c r="D332" s="3" t="s">
        <v>80</v>
      </c>
      <c r="E332" s="3"/>
      <c r="F332" s="3"/>
      <c r="G332" s="3"/>
      <c r="H332" s="47">
        <f t="shared" ref="H332:J334" si="150">H333</f>
        <v>1000000</v>
      </c>
      <c r="I332" s="47">
        <f t="shared" si="150"/>
        <v>0</v>
      </c>
      <c r="J332" s="47">
        <f t="shared" si="150"/>
        <v>0</v>
      </c>
    </row>
    <row r="333" spans="1:10" ht="11.25" customHeight="1">
      <c r="A333" s="14" t="s">
        <v>109</v>
      </c>
      <c r="B333" s="3" t="s">
        <v>72</v>
      </c>
      <c r="C333" s="3" t="s">
        <v>108</v>
      </c>
      <c r="D333" s="3" t="s">
        <v>102</v>
      </c>
      <c r="E333" s="3"/>
      <c r="F333" s="3"/>
      <c r="G333" s="3"/>
      <c r="H333" s="46">
        <f t="shared" si="150"/>
        <v>1000000</v>
      </c>
      <c r="I333" s="46">
        <f t="shared" si="150"/>
        <v>0</v>
      </c>
      <c r="J333" s="46">
        <f t="shared" si="150"/>
        <v>0</v>
      </c>
    </row>
    <row r="334" spans="1:10" ht="33.75" customHeight="1">
      <c r="A334" s="12" t="s">
        <v>581</v>
      </c>
      <c r="B334" s="3" t="s">
        <v>72</v>
      </c>
      <c r="C334" s="3" t="s">
        <v>108</v>
      </c>
      <c r="D334" s="3" t="s">
        <v>102</v>
      </c>
      <c r="E334" s="3" t="s">
        <v>369</v>
      </c>
      <c r="F334" s="3"/>
      <c r="G334" s="3"/>
      <c r="H334" s="46">
        <f>H335</f>
        <v>1000000</v>
      </c>
      <c r="I334" s="46">
        <f t="shared" si="150"/>
        <v>0</v>
      </c>
      <c r="J334" s="46">
        <f t="shared" si="150"/>
        <v>0</v>
      </c>
    </row>
    <row r="335" spans="1:10" ht="22.5" customHeight="1">
      <c r="A335" s="10" t="s">
        <v>560</v>
      </c>
      <c r="B335" s="3" t="s">
        <v>72</v>
      </c>
      <c r="C335" s="3" t="s">
        <v>108</v>
      </c>
      <c r="D335" s="3" t="s">
        <v>102</v>
      </c>
      <c r="E335" s="3" t="s">
        <v>559</v>
      </c>
      <c r="F335" s="3"/>
      <c r="G335" s="3"/>
      <c r="H335" s="46">
        <f>H336</f>
        <v>1000000</v>
      </c>
      <c r="I335" s="46">
        <f>I336</f>
        <v>0</v>
      </c>
      <c r="J335" s="46">
        <f>J336</f>
        <v>0</v>
      </c>
    </row>
    <row r="336" spans="1:10" ht="11.25" customHeight="1">
      <c r="A336" s="2" t="s">
        <v>19</v>
      </c>
      <c r="B336" s="3" t="s">
        <v>72</v>
      </c>
      <c r="C336" s="3" t="s">
        <v>108</v>
      </c>
      <c r="D336" s="3" t="s">
        <v>102</v>
      </c>
      <c r="E336" s="3" t="s">
        <v>559</v>
      </c>
      <c r="F336" s="3" t="s">
        <v>187</v>
      </c>
      <c r="G336" s="3"/>
      <c r="H336" s="46">
        <v>1000000</v>
      </c>
      <c r="I336" s="47">
        <v>0</v>
      </c>
      <c r="J336" s="47">
        <v>0</v>
      </c>
    </row>
    <row r="337" spans="1:10" ht="22.5" customHeight="1">
      <c r="A337" s="2" t="s">
        <v>450</v>
      </c>
      <c r="B337" s="3" t="s">
        <v>72</v>
      </c>
      <c r="C337" s="3" t="s">
        <v>154</v>
      </c>
      <c r="D337" s="3" t="s">
        <v>80</v>
      </c>
      <c r="E337" s="3"/>
      <c r="F337" s="3"/>
      <c r="G337" s="3"/>
      <c r="H337" s="46">
        <f t="shared" ref="H337:J337" si="151">H338</f>
        <v>64819900</v>
      </c>
      <c r="I337" s="46">
        <f t="shared" si="151"/>
        <v>51856000</v>
      </c>
      <c r="J337" s="46">
        <f t="shared" si="151"/>
        <v>51856000</v>
      </c>
    </row>
    <row r="338" spans="1:10" ht="22.5" customHeight="1">
      <c r="A338" s="2" t="s">
        <v>14</v>
      </c>
      <c r="B338" s="3" t="s">
        <v>72</v>
      </c>
      <c r="C338" s="3" t="s">
        <v>154</v>
      </c>
      <c r="D338" s="3" t="s">
        <v>79</v>
      </c>
      <c r="E338" s="3"/>
      <c r="F338" s="3"/>
      <c r="G338" s="3"/>
      <c r="H338" s="46">
        <f t="shared" ref="H338:J340" si="152">H339</f>
        <v>64819900</v>
      </c>
      <c r="I338" s="46">
        <f t="shared" si="152"/>
        <v>51856000</v>
      </c>
      <c r="J338" s="46">
        <f t="shared" si="152"/>
        <v>51856000</v>
      </c>
    </row>
    <row r="339" spans="1:10" ht="11.25" customHeight="1">
      <c r="A339" s="14" t="s">
        <v>385</v>
      </c>
      <c r="B339" s="39" t="s">
        <v>72</v>
      </c>
      <c r="C339" s="39" t="s">
        <v>154</v>
      </c>
      <c r="D339" s="39" t="s">
        <v>79</v>
      </c>
      <c r="E339" s="3" t="s">
        <v>238</v>
      </c>
      <c r="F339" s="3"/>
      <c r="G339" s="3"/>
      <c r="H339" s="46">
        <f t="shared" si="152"/>
        <v>64819900</v>
      </c>
      <c r="I339" s="46">
        <f t="shared" si="152"/>
        <v>51856000</v>
      </c>
      <c r="J339" s="46">
        <f t="shared" si="152"/>
        <v>51856000</v>
      </c>
    </row>
    <row r="340" spans="1:10" ht="33.75" customHeight="1">
      <c r="A340" s="2" t="s">
        <v>503</v>
      </c>
      <c r="B340" s="3" t="s">
        <v>72</v>
      </c>
      <c r="C340" s="3" t="s">
        <v>154</v>
      </c>
      <c r="D340" s="3" t="s">
        <v>79</v>
      </c>
      <c r="E340" s="3" t="s">
        <v>688</v>
      </c>
      <c r="F340" s="3"/>
      <c r="G340" s="3"/>
      <c r="H340" s="46">
        <f t="shared" si="152"/>
        <v>64819900</v>
      </c>
      <c r="I340" s="46">
        <f t="shared" si="152"/>
        <v>51856000</v>
      </c>
      <c r="J340" s="46">
        <f t="shared" si="152"/>
        <v>51856000</v>
      </c>
    </row>
    <row r="341" spans="1:10" ht="11.25" customHeight="1">
      <c r="A341" s="2" t="s">
        <v>156</v>
      </c>
      <c r="B341" s="3" t="s">
        <v>72</v>
      </c>
      <c r="C341" s="3" t="s">
        <v>154</v>
      </c>
      <c r="D341" s="3" t="s">
        <v>79</v>
      </c>
      <c r="E341" s="3" t="s">
        <v>688</v>
      </c>
      <c r="F341" s="3" t="s">
        <v>155</v>
      </c>
      <c r="G341" s="3" t="s">
        <v>193</v>
      </c>
      <c r="H341" s="47">
        <v>64819900</v>
      </c>
      <c r="I341" s="47">
        <v>51856000</v>
      </c>
      <c r="J341" s="47">
        <v>51856000</v>
      </c>
    </row>
    <row r="342" spans="1:10" ht="22.5" customHeight="1">
      <c r="A342" s="2" t="s">
        <v>56</v>
      </c>
      <c r="B342" s="3" t="s">
        <v>66</v>
      </c>
      <c r="C342" s="28"/>
      <c r="D342" s="28"/>
      <c r="E342" s="28"/>
      <c r="F342" s="28"/>
      <c r="G342" s="28"/>
      <c r="H342" s="46">
        <f>H343+H349+H368+H383+H377</f>
        <v>86906467.460000008</v>
      </c>
      <c r="I342" s="46">
        <f>I343+I349+I368+I383+I377</f>
        <v>86206467.460000008</v>
      </c>
      <c r="J342" s="46">
        <f>J343+J349+J368+J383+J377</f>
        <v>86924467.460000008</v>
      </c>
    </row>
    <row r="343" spans="1:10" ht="11.25" customHeight="1">
      <c r="A343" s="2" t="s">
        <v>81</v>
      </c>
      <c r="B343" s="3" t="s">
        <v>66</v>
      </c>
      <c r="C343" s="3" t="s">
        <v>79</v>
      </c>
      <c r="D343" s="3" t="s">
        <v>80</v>
      </c>
      <c r="E343" s="28"/>
      <c r="F343" s="28"/>
      <c r="G343" s="28"/>
      <c r="H343" s="46">
        <f t="shared" ref="H343:J345" si="153">H344</f>
        <v>750000</v>
      </c>
      <c r="I343" s="46">
        <f t="shared" si="153"/>
        <v>750000</v>
      </c>
      <c r="J343" s="46">
        <f t="shared" si="153"/>
        <v>750000</v>
      </c>
    </row>
    <row r="344" spans="1:10" ht="11.25" customHeight="1">
      <c r="A344" s="14" t="s">
        <v>94</v>
      </c>
      <c r="B344" s="3" t="s">
        <v>66</v>
      </c>
      <c r="C344" s="3" t="s">
        <v>79</v>
      </c>
      <c r="D344" s="3" t="s">
        <v>92</v>
      </c>
      <c r="E344" s="28"/>
      <c r="F344" s="28"/>
      <c r="G344" s="28"/>
      <c r="H344" s="46">
        <f t="shared" si="153"/>
        <v>750000</v>
      </c>
      <c r="I344" s="46">
        <f t="shared" si="153"/>
        <v>750000</v>
      </c>
      <c r="J344" s="46">
        <f t="shared" si="153"/>
        <v>750000</v>
      </c>
    </row>
    <row r="345" spans="1:10" ht="11.25" customHeight="1">
      <c r="A345" s="9" t="s">
        <v>385</v>
      </c>
      <c r="B345" s="3" t="s">
        <v>66</v>
      </c>
      <c r="C345" s="3" t="s">
        <v>79</v>
      </c>
      <c r="D345" s="3" t="s">
        <v>92</v>
      </c>
      <c r="E345" s="3" t="s">
        <v>238</v>
      </c>
      <c r="F345" s="28"/>
      <c r="G345" s="28"/>
      <c r="H345" s="46">
        <f t="shared" si="153"/>
        <v>750000</v>
      </c>
      <c r="I345" s="46">
        <f t="shared" si="153"/>
        <v>750000</v>
      </c>
      <c r="J345" s="46">
        <f t="shared" si="153"/>
        <v>750000</v>
      </c>
    </row>
    <row r="346" spans="1:10" ht="22.5" customHeight="1">
      <c r="A346" s="9" t="s">
        <v>264</v>
      </c>
      <c r="B346" s="3" t="s">
        <v>66</v>
      </c>
      <c r="C346" s="3" t="s">
        <v>79</v>
      </c>
      <c r="D346" s="3" t="s">
        <v>92</v>
      </c>
      <c r="E346" s="3" t="s">
        <v>287</v>
      </c>
      <c r="F346" s="3"/>
      <c r="G346" s="3"/>
      <c r="H346" s="46">
        <f t="shared" ref="H346:J346" si="154">H347+H348</f>
        <v>750000</v>
      </c>
      <c r="I346" s="46">
        <f t="shared" si="154"/>
        <v>750000</v>
      </c>
      <c r="J346" s="46">
        <f t="shared" si="154"/>
        <v>750000</v>
      </c>
    </row>
    <row r="347" spans="1:10" ht="22.5" customHeight="1">
      <c r="A347" s="2" t="s">
        <v>521</v>
      </c>
      <c r="B347" s="3" t="s">
        <v>66</v>
      </c>
      <c r="C347" s="3" t="s">
        <v>79</v>
      </c>
      <c r="D347" s="3" t="s">
        <v>92</v>
      </c>
      <c r="E347" s="3" t="s">
        <v>287</v>
      </c>
      <c r="F347" s="3" t="s">
        <v>520</v>
      </c>
      <c r="G347" s="3"/>
      <c r="H347" s="46">
        <f>350000+300000</f>
        <v>650000</v>
      </c>
      <c r="I347" s="46">
        <f t="shared" ref="I347:J347" si="155">350000+300000</f>
        <v>650000</v>
      </c>
      <c r="J347" s="46">
        <f t="shared" si="155"/>
        <v>650000</v>
      </c>
    </row>
    <row r="348" spans="1:10" ht="11.25" customHeight="1">
      <c r="A348" s="2" t="s">
        <v>282</v>
      </c>
      <c r="B348" s="3" t="s">
        <v>66</v>
      </c>
      <c r="C348" s="3" t="s">
        <v>79</v>
      </c>
      <c r="D348" s="3" t="s">
        <v>92</v>
      </c>
      <c r="E348" s="3" t="s">
        <v>287</v>
      </c>
      <c r="F348" s="3" t="s">
        <v>90</v>
      </c>
      <c r="G348" s="3"/>
      <c r="H348" s="46">
        <v>100000</v>
      </c>
      <c r="I348" s="46">
        <v>100000</v>
      </c>
      <c r="J348" s="46">
        <v>100000</v>
      </c>
    </row>
    <row r="349" spans="1:10" ht="11.25" customHeight="1">
      <c r="A349" s="2" t="s">
        <v>99</v>
      </c>
      <c r="B349" s="3" t="s">
        <v>66</v>
      </c>
      <c r="C349" s="3" t="s">
        <v>85</v>
      </c>
      <c r="D349" s="3" t="s">
        <v>80</v>
      </c>
      <c r="E349" s="3"/>
      <c r="F349" s="3"/>
      <c r="G349" s="3"/>
      <c r="H349" s="46">
        <f>H350+H354</f>
        <v>20277767.460000001</v>
      </c>
      <c r="I349" s="46">
        <f>I350+I354</f>
        <v>19677767.460000001</v>
      </c>
      <c r="J349" s="46">
        <f>J350+J354</f>
        <v>19677767.460000001</v>
      </c>
    </row>
    <row r="350" spans="1:10" ht="11.25" customHeight="1">
      <c r="A350" s="2" t="s">
        <v>103</v>
      </c>
      <c r="B350" s="3" t="s">
        <v>66</v>
      </c>
      <c r="C350" s="3" t="s">
        <v>85</v>
      </c>
      <c r="D350" s="3" t="s">
        <v>102</v>
      </c>
      <c r="E350" s="3"/>
      <c r="F350" s="3"/>
      <c r="G350" s="3"/>
      <c r="H350" s="46">
        <f t="shared" ref="H350:H351" si="156">H351</f>
        <v>3000</v>
      </c>
      <c r="I350" s="46">
        <f t="shared" ref="I350:J352" si="157">I351</f>
        <v>3000</v>
      </c>
      <c r="J350" s="46">
        <f t="shared" si="157"/>
        <v>3000</v>
      </c>
    </row>
    <row r="351" spans="1:10" ht="33.75">
      <c r="A351" s="2" t="s">
        <v>631</v>
      </c>
      <c r="B351" s="3" t="s">
        <v>66</v>
      </c>
      <c r="C351" s="3" t="s">
        <v>85</v>
      </c>
      <c r="D351" s="3" t="s">
        <v>102</v>
      </c>
      <c r="E351" s="3" t="s">
        <v>317</v>
      </c>
      <c r="F351" s="3"/>
      <c r="G351" s="3"/>
      <c r="H351" s="46">
        <f t="shared" si="156"/>
        <v>3000</v>
      </c>
      <c r="I351" s="46">
        <f t="shared" si="157"/>
        <v>3000</v>
      </c>
      <c r="J351" s="46">
        <f t="shared" si="157"/>
        <v>3000</v>
      </c>
    </row>
    <row r="352" spans="1:10" ht="11.25" customHeight="1">
      <c r="A352" s="2" t="s">
        <v>318</v>
      </c>
      <c r="B352" s="3" t="s">
        <v>66</v>
      </c>
      <c r="C352" s="3" t="s">
        <v>85</v>
      </c>
      <c r="D352" s="3" t="s">
        <v>102</v>
      </c>
      <c r="E352" s="3" t="s">
        <v>316</v>
      </c>
      <c r="F352" s="3"/>
      <c r="G352" s="3"/>
      <c r="H352" s="46">
        <f>H353</f>
        <v>3000</v>
      </c>
      <c r="I352" s="46">
        <f t="shared" si="157"/>
        <v>3000</v>
      </c>
      <c r="J352" s="46">
        <f t="shared" si="157"/>
        <v>3000</v>
      </c>
    </row>
    <row r="353" spans="1:10" ht="22.5" customHeight="1">
      <c r="A353" s="10" t="s">
        <v>524</v>
      </c>
      <c r="B353" s="3" t="s">
        <v>66</v>
      </c>
      <c r="C353" s="3" t="s">
        <v>85</v>
      </c>
      <c r="D353" s="3" t="s">
        <v>102</v>
      </c>
      <c r="E353" s="3" t="s">
        <v>316</v>
      </c>
      <c r="F353" s="3" t="s">
        <v>523</v>
      </c>
      <c r="G353" s="3"/>
      <c r="H353" s="46">
        <v>3000</v>
      </c>
      <c r="I353" s="46">
        <v>3000</v>
      </c>
      <c r="J353" s="46">
        <v>3000</v>
      </c>
    </row>
    <row r="354" spans="1:10" ht="11.25" customHeight="1">
      <c r="A354" s="2" t="s">
        <v>140</v>
      </c>
      <c r="B354" s="3" t="s">
        <v>66</v>
      </c>
      <c r="C354" s="3" t="s">
        <v>85</v>
      </c>
      <c r="D354" s="3" t="s">
        <v>105</v>
      </c>
      <c r="E354" s="3"/>
      <c r="F354" s="3"/>
      <c r="G354" s="3"/>
      <c r="H354" s="46">
        <f>H355</f>
        <v>20274767.460000001</v>
      </c>
      <c r="I354" s="46">
        <f t="shared" ref="I354:J354" si="158">I355</f>
        <v>19674767.460000001</v>
      </c>
      <c r="J354" s="46">
        <f t="shared" si="158"/>
        <v>19674767.460000001</v>
      </c>
    </row>
    <row r="355" spans="1:10" ht="11.25" customHeight="1">
      <c r="A355" s="9" t="s">
        <v>385</v>
      </c>
      <c r="B355" s="3" t="s">
        <v>66</v>
      </c>
      <c r="C355" s="3" t="s">
        <v>85</v>
      </c>
      <c r="D355" s="3" t="s">
        <v>105</v>
      </c>
      <c r="E355" s="3" t="s">
        <v>238</v>
      </c>
      <c r="F355" s="3"/>
      <c r="G355" s="3"/>
      <c r="H355" s="46">
        <f>H356+H358+H366</f>
        <v>20274767.460000001</v>
      </c>
      <c r="I355" s="46">
        <f>I356+I358+I366</f>
        <v>19674767.460000001</v>
      </c>
      <c r="J355" s="46">
        <f>J356+J358+J366</f>
        <v>19674767.460000001</v>
      </c>
    </row>
    <row r="356" spans="1:10" ht="11.25" customHeight="1">
      <c r="A356" s="2" t="s">
        <v>57</v>
      </c>
      <c r="B356" s="3" t="s">
        <v>66</v>
      </c>
      <c r="C356" s="3" t="s">
        <v>85</v>
      </c>
      <c r="D356" s="3" t="s">
        <v>105</v>
      </c>
      <c r="E356" s="3" t="s">
        <v>319</v>
      </c>
      <c r="F356" s="3"/>
      <c r="G356" s="3"/>
      <c r="H356" s="46">
        <f>H357</f>
        <v>500000</v>
      </c>
      <c r="I356" s="46">
        <f t="shared" ref="I356:J356" si="159">I357</f>
        <v>0</v>
      </c>
      <c r="J356" s="46">
        <f t="shared" si="159"/>
        <v>0</v>
      </c>
    </row>
    <row r="357" spans="1:10" ht="11.25" customHeight="1">
      <c r="A357" s="2" t="s">
        <v>383</v>
      </c>
      <c r="B357" s="3" t="s">
        <v>66</v>
      </c>
      <c r="C357" s="3" t="s">
        <v>85</v>
      </c>
      <c r="D357" s="3" t="s">
        <v>105</v>
      </c>
      <c r="E357" s="3" t="s">
        <v>319</v>
      </c>
      <c r="F357" s="3" t="s">
        <v>88</v>
      </c>
      <c r="G357" s="3"/>
      <c r="H357" s="46">
        <v>500000</v>
      </c>
      <c r="I357" s="47">
        <v>0</v>
      </c>
      <c r="J357" s="47">
        <v>0</v>
      </c>
    </row>
    <row r="358" spans="1:10" ht="22.5" customHeight="1">
      <c r="A358" s="9" t="s">
        <v>264</v>
      </c>
      <c r="B358" s="3" t="s">
        <v>66</v>
      </c>
      <c r="C358" s="3" t="s">
        <v>85</v>
      </c>
      <c r="D358" s="3" t="s">
        <v>105</v>
      </c>
      <c r="E358" s="3" t="s">
        <v>287</v>
      </c>
      <c r="F358" s="3"/>
      <c r="G358" s="3"/>
      <c r="H358" s="46">
        <f>H359+H360+H361+H362+H363+H364+H365</f>
        <v>19574767.460000001</v>
      </c>
      <c r="I358" s="46">
        <f t="shared" ref="I358:J358" si="160">I359+I360+I361+I362+I363+I364+I365</f>
        <v>19474767.460000001</v>
      </c>
      <c r="J358" s="46">
        <f t="shared" si="160"/>
        <v>19474767.460000001</v>
      </c>
    </row>
    <row r="359" spans="1:10" ht="11.25" customHeight="1">
      <c r="A359" s="10" t="s">
        <v>374</v>
      </c>
      <c r="B359" s="3" t="s">
        <v>66</v>
      </c>
      <c r="C359" s="3" t="s">
        <v>85</v>
      </c>
      <c r="D359" s="3" t="s">
        <v>105</v>
      </c>
      <c r="E359" s="3" t="s">
        <v>287</v>
      </c>
      <c r="F359" s="3" t="s">
        <v>84</v>
      </c>
      <c r="G359" s="3"/>
      <c r="H359" s="46">
        <f>4529816.54+8763594.84+665703.42</f>
        <v>13959114.799999999</v>
      </c>
      <c r="I359" s="46">
        <f t="shared" ref="I359:J359" si="161">4529816.54+8763594.84+665703.42</f>
        <v>13959114.799999999</v>
      </c>
      <c r="J359" s="46">
        <f t="shared" si="161"/>
        <v>13959114.799999999</v>
      </c>
    </row>
    <row r="360" spans="1:10" ht="33.75">
      <c r="A360" s="10" t="s">
        <v>376</v>
      </c>
      <c r="B360" s="3" t="s">
        <v>66</v>
      </c>
      <c r="C360" s="3" t="s">
        <v>85</v>
      </c>
      <c r="D360" s="3" t="s">
        <v>105</v>
      </c>
      <c r="E360" s="3" t="s">
        <v>287</v>
      </c>
      <c r="F360" s="3" t="s">
        <v>375</v>
      </c>
      <c r="G360" s="3"/>
      <c r="H360" s="46">
        <f>1368004.59+2646605.64+201042.43</f>
        <v>4215652.66</v>
      </c>
      <c r="I360" s="46">
        <f t="shared" ref="I360:J360" si="162">1368004.59+2646605.64+201042.43</f>
        <v>4215652.66</v>
      </c>
      <c r="J360" s="46">
        <f t="shared" si="162"/>
        <v>4215652.66</v>
      </c>
    </row>
    <row r="361" spans="1:10" ht="22.5">
      <c r="A361" s="2" t="s">
        <v>173</v>
      </c>
      <c r="B361" s="3" t="s">
        <v>66</v>
      </c>
      <c r="C361" s="3" t="s">
        <v>85</v>
      </c>
      <c r="D361" s="3" t="s">
        <v>105</v>
      </c>
      <c r="E361" s="3" t="s">
        <v>287</v>
      </c>
      <c r="F361" s="3" t="s">
        <v>172</v>
      </c>
      <c r="G361" s="3"/>
      <c r="H361" s="46">
        <f>300000+250000</f>
        <v>550000</v>
      </c>
      <c r="I361" s="46">
        <f t="shared" ref="I361:J361" si="163">300000+150000</f>
        <v>450000</v>
      </c>
      <c r="J361" s="46">
        <f t="shared" si="163"/>
        <v>450000</v>
      </c>
    </row>
    <row r="362" spans="1:10" ht="11.25" customHeight="1">
      <c r="A362" s="2" t="s">
        <v>383</v>
      </c>
      <c r="B362" s="3" t="s">
        <v>66</v>
      </c>
      <c r="C362" s="3" t="s">
        <v>85</v>
      </c>
      <c r="D362" s="3" t="s">
        <v>105</v>
      </c>
      <c r="E362" s="3" t="s">
        <v>287</v>
      </c>
      <c r="F362" s="3" t="s">
        <v>88</v>
      </c>
      <c r="G362" s="3"/>
      <c r="H362" s="46">
        <v>800000</v>
      </c>
      <c r="I362" s="46">
        <v>800000</v>
      </c>
      <c r="J362" s="46">
        <v>800000</v>
      </c>
    </row>
    <row r="363" spans="1:10" ht="11.25" customHeight="1">
      <c r="A363" s="2" t="s">
        <v>403</v>
      </c>
      <c r="B363" s="3" t="s">
        <v>66</v>
      </c>
      <c r="C363" s="3" t="s">
        <v>85</v>
      </c>
      <c r="D363" s="3" t="s">
        <v>105</v>
      </c>
      <c r="E363" s="3" t="s">
        <v>287</v>
      </c>
      <c r="F363" s="3" t="s">
        <v>402</v>
      </c>
      <c r="G363" s="3"/>
      <c r="H363" s="46">
        <v>20000</v>
      </c>
      <c r="I363" s="46">
        <v>20000</v>
      </c>
      <c r="J363" s="46">
        <v>20000</v>
      </c>
    </row>
    <row r="364" spans="1:10" ht="11.25" customHeight="1">
      <c r="A364" s="2" t="s">
        <v>91</v>
      </c>
      <c r="B364" s="3" t="s">
        <v>66</v>
      </c>
      <c r="C364" s="3" t="s">
        <v>85</v>
      </c>
      <c r="D364" s="3" t="s">
        <v>105</v>
      </c>
      <c r="E364" s="3" t="s">
        <v>287</v>
      </c>
      <c r="F364" s="3" t="s">
        <v>89</v>
      </c>
      <c r="G364" s="3"/>
      <c r="H364" s="46">
        <v>15000</v>
      </c>
      <c r="I364" s="46">
        <v>15000</v>
      </c>
      <c r="J364" s="46">
        <v>15000</v>
      </c>
    </row>
    <row r="365" spans="1:10" ht="11.25" customHeight="1">
      <c r="A365" s="2" t="s">
        <v>282</v>
      </c>
      <c r="B365" s="3" t="s">
        <v>66</v>
      </c>
      <c r="C365" s="3" t="s">
        <v>85</v>
      </c>
      <c r="D365" s="3" t="s">
        <v>105</v>
      </c>
      <c r="E365" s="3" t="s">
        <v>287</v>
      </c>
      <c r="F365" s="3" t="s">
        <v>90</v>
      </c>
      <c r="G365" s="3"/>
      <c r="H365" s="46">
        <v>15000</v>
      </c>
      <c r="I365" s="46">
        <v>15000</v>
      </c>
      <c r="J365" s="46">
        <v>15000</v>
      </c>
    </row>
    <row r="366" spans="1:10" ht="22.5" customHeight="1">
      <c r="A366" s="2" t="s">
        <v>184</v>
      </c>
      <c r="B366" s="3" t="s">
        <v>66</v>
      </c>
      <c r="C366" s="3" t="s">
        <v>85</v>
      </c>
      <c r="D366" s="3" t="s">
        <v>105</v>
      </c>
      <c r="E366" s="3" t="s">
        <v>320</v>
      </c>
      <c r="F366" s="3"/>
      <c r="G366" s="3"/>
      <c r="H366" s="46">
        <f>H367</f>
        <v>200000</v>
      </c>
      <c r="I366" s="46">
        <f t="shared" ref="I366:J366" si="164">I367</f>
        <v>200000</v>
      </c>
      <c r="J366" s="46">
        <f t="shared" si="164"/>
        <v>200000</v>
      </c>
    </row>
    <row r="367" spans="1:10" ht="11.25" customHeight="1">
      <c r="A367" s="2" t="s">
        <v>383</v>
      </c>
      <c r="B367" s="3" t="s">
        <v>66</v>
      </c>
      <c r="C367" s="3" t="s">
        <v>85</v>
      </c>
      <c r="D367" s="3" t="s">
        <v>105</v>
      </c>
      <c r="E367" s="3" t="s">
        <v>320</v>
      </c>
      <c r="F367" s="3" t="s">
        <v>88</v>
      </c>
      <c r="G367" s="3"/>
      <c r="H367" s="46">
        <v>200000</v>
      </c>
      <c r="I367" s="46">
        <v>200000</v>
      </c>
      <c r="J367" s="46">
        <v>200000</v>
      </c>
    </row>
    <row r="368" spans="1:10" ht="11.25" customHeight="1">
      <c r="A368" s="2" t="s">
        <v>107</v>
      </c>
      <c r="B368" s="3" t="s">
        <v>66</v>
      </c>
      <c r="C368" s="3" t="s">
        <v>102</v>
      </c>
      <c r="D368" s="3" t="s">
        <v>80</v>
      </c>
      <c r="E368" s="3"/>
      <c r="F368" s="3"/>
      <c r="G368" s="3"/>
      <c r="H368" s="46">
        <f>H369+H373</f>
        <v>450000</v>
      </c>
      <c r="I368" s="46">
        <f t="shared" ref="I368:J368" si="165">I369+I373</f>
        <v>350000</v>
      </c>
      <c r="J368" s="46">
        <f t="shared" si="165"/>
        <v>350000</v>
      </c>
    </row>
    <row r="369" spans="1:10" ht="11.25" customHeight="1">
      <c r="A369" s="14" t="s">
        <v>183</v>
      </c>
      <c r="B369" s="39" t="s">
        <v>66</v>
      </c>
      <c r="C369" s="39" t="s">
        <v>102</v>
      </c>
      <c r="D369" s="39" t="s">
        <v>79</v>
      </c>
      <c r="E369" s="3"/>
      <c r="F369" s="3"/>
      <c r="G369" s="3"/>
      <c r="H369" s="46">
        <f>H371</f>
        <v>350000</v>
      </c>
      <c r="I369" s="46">
        <f t="shared" ref="I369:J369" si="166">I371</f>
        <v>350000</v>
      </c>
      <c r="J369" s="46">
        <f t="shared" si="166"/>
        <v>350000</v>
      </c>
    </row>
    <row r="370" spans="1:10" ht="11.25" customHeight="1">
      <c r="A370" s="9" t="s">
        <v>385</v>
      </c>
      <c r="B370" s="3" t="s">
        <v>66</v>
      </c>
      <c r="C370" s="3" t="s">
        <v>102</v>
      </c>
      <c r="D370" s="3" t="s">
        <v>79</v>
      </c>
      <c r="E370" s="3" t="s">
        <v>238</v>
      </c>
      <c r="F370" s="3"/>
      <c r="G370" s="3"/>
      <c r="H370" s="46">
        <f t="shared" ref="H370:H371" si="167">H371</f>
        <v>350000</v>
      </c>
      <c r="I370" s="46">
        <f t="shared" ref="I370:J371" si="168">I371</f>
        <v>350000</v>
      </c>
      <c r="J370" s="46">
        <f t="shared" si="168"/>
        <v>350000</v>
      </c>
    </row>
    <row r="371" spans="1:10" ht="11.25" customHeight="1">
      <c r="A371" s="14" t="s">
        <v>18</v>
      </c>
      <c r="B371" s="39" t="s">
        <v>66</v>
      </c>
      <c r="C371" s="39" t="s">
        <v>102</v>
      </c>
      <c r="D371" s="39" t="s">
        <v>79</v>
      </c>
      <c r="E371" s="39" t="s">
        <v>321</v>
      </c>
      <c r="F371" s="3"/>
      <c r="G371" s="3"/>
      <c r="H371" s="46">
        <f t="shared" si="167"/>
        <v>350000</v>
      </c>
      <c r="I371" s="46">
        <f t="shared" si="168"/>
        <v>350000</v>
      </c>
      <c r="J371" s="46">
        <f t="shared" si="168"/>
        <v>350000</v>
      </c>
    </row>
    <row r="372" spans="1:10" ht="11.25" customHeight="1">
      <c r="A372" s="2" t="s">
        <v>383</v>
      </c>
      <c r="B372" s="39" t="s">
        <v>66</v>
      </c>
      <c r="C372" s="39" t="s">
        <v>102</v>
      </c>
      <c r="D372" s="39" t="s">
        <v>79</v>
      </c>
      <c r="E372" s="39" t="s">
        <v>321</v>
      </c>
      <c r="F372" s="3" t="s">
        <v>88</v>
      </c>
      <c r="G372" s="3"/>
      <c r="H372" s="46">
        <v>350000</v>
      </c>
      <c r="I372" s="46">
        <v>350000</v>
      </c>
      <c r="J372" s="46">
        <v>350000</v>
      </c>
    </row>
    <row r="373" spans="1:10" ht="11.25" customHeight="1">
      <c r="A373" s="14" t="s">
        <v>176</v>
      </c>
      <c r="B373" s="39" t="s">
        <v>66</v>
      </c>
      <c r="C373" s="39" t="s">
        <v>102</v>
      </c>
      <c r="D373" s="39" t="s">
        <v>82</v>
      </c>
      <c r="E373" s="39"/>
      <c r="F373" s="3"/>
      <c r="G373" s="3"/>
      <c r="H373" s="46">
        <f>H375</f>
        <v>100000</v>
      </c>
      <c r="I373" s="46">
        <f t="shared" ref="I373:J373" si="169">I375</f>
        <v>0</v>
      </c>
      <c r="J373" s="46">
        <f t="shared" si="169"/>
        <v>0</v>
      </c>
    </row>
    <row r="374" spans="1:10" ht="11.25" customHeight="1">
      <c r="A374" s="9" t="s">
        <v>385</v>
      </c>
      <c r="B374" s="3" t="s">
        <v>66</v>
      </c>
      <c r="C374" s="3" t="s">
        <v>102</v>
      </c>
      <c r="D374" s="3" t="s">
        <v>79</v>
      </c>
      <c r="E374" s="3" t="s">
        <v>238</v>
      </c>
      <c r="F374" s="3"/>
      <c r="G374" s="3"/>
      <c r="H374" s="46">
        <f t="shared" ref="H374:H375" si="170">H375</f>
        <v>100000</v>
      </c>
      <c r="I374" s="46">
        <f t="shared" ref="I374:J375" si="171">I375</f>
        <v>0</v>
      </c>
      <c r="J374" s="46">
        <f t="shared" si="171"/>
        <v>0</v>
      </c>
    </row>
    <row r="375" spans="1:10" ht="11.25" customHeight="1">
      <c r="A375" s="14" t="s">
        <v>18</v>
      </c>
      <c r="B375" s="39" t="s">
        <v>66</v>
      </c>
      <c r="C375" s="39" t="s">
        <v>102</v>
      </c>
      <c r="D375" s="39" t="s">
        <v>82</v>
      </c>
      <c r="E375" s="39" t="s">
        <v>321</v>
      </c>
      <c r="F375" s="3"/>
      <c r="G375" s="3"/>
      <c r="H375" s="46">
        <f t="shared" si="170"/>
        <v>100000</v>
      </c>
      <c r="I375" s="46">
        <f t="shared" si="171"/>
        <v>0</v>
      </c>
      <c r="J375" s="46">
        <f t="shared" si="171"/>
        <v>0</v>
      </c>
    </row>
    <row r="376" spans="1:10" ht="11.25" customHeight="1">
      <c r="A376" s="2" t="s">
        <v>383</v>
      </c>
      <c r="B376" s="39" t="s">
        <v>66</v>
      </c>
      <c r="C376" s="39" t="s">
        <v>102</v>
      </c>
      <c r="D376" s="39" t="s">
        <v>82</v>
      </c>
      <c r="E376" s="39" t="s">
        <v>321</v>
      </c>
      <c r="F376" s="3" t="s">
        <v>88</v>
      </c>
      <c r="G376" s="3"/>
      <c r="H376" s="46">
        <v>100000</v>
      </c>
      <c r="I376" s="47">
        <v>0</v>
      </c>
      <c r="J376" s="47">
        <v>0</v>
      </c>
    </row>
    <row r="377" spans="1:10" ht="11.25" customHeight="1">
      <c r="A377" s="9" t="s">
        <v>142</v>
      </c>
      <c r="B377" s="39" t="s">
        <v>66</v>
      </c>
      <c r="C377" s="3" t="s">
        <v>141</v>
      </c>
      <c r="D377" s="3" t="s">
        <v>80</v>
      </c>
      <c r="E377" s="39"/>
      <c r="F377" s="3"/>
      <c r="G377" s="3"/>
      <c r="H377" s="46">
        <f t="shared" ref="H377:J381" si="172">H378</f>
        <v>62428700</v>
      </c>
      <c r="I377" s="46">
        <f t="shared" si="172"/>
        <v>62428700</v>
      </c>
      <c r="J377" s="46">
        <f t="shared" si="172"/>
        <v>63146700</v>
      </c>
    </row>
    <row r="378" spans="1:10" ht="11.25" customHeight="1">
      <c r="A378" s="12" t="s">
        <v>164</v>
      </c>
      <c r="B378" s="39" t="s">
        <v>66</v>
      </c>
      <c r="C378" s="3" t="s">
        <v>141</v>
      </c>
      <c r="D378" s="3" t="s">
        <v>85</v>
      </c>
      <c r="E378" s="39"/>
      <c r="F378" s="3"/>
      <c r="G378" s="3"/>
      <c r="H378" s="46">
        <f t="shared" si="172"/>
        <v>62428700</v>
      </c>
      <c r="I378" s="46">
        <f t="shared" si="172"/>
        <v>62428700</v>
      </c>
      <c r="J378" s="46">
        <f t="shared" si="172"/>
        <v>63146700</v>
      </c>
    </row>
    <row r="379" spans="1:10" ht="11.25" customHeight="1">
      <c r="A379" s="2" t="s">
        <v>424</v>
      </c>
      <c r="B379" s="39" t="s">
        <v>66</v>
      </c>
      <c r="C379" s="3" t="s">
        <v>141</v>
      </c>
      <c r="D379" s="3" t="s">
        <v>85</v>
      </c>
      <c r="E379" s="39" t="s">
        <v>266</v>
      </c>
      <c r="F379" s="3"/>
      <c r="G379" s="3"/>
      <c r="H379" s="46">
        <f t="shared" si="172"/>
        <v>62428700</v>
      </c>
      <c r="I379" s="46">
        <f t="shared" si="172"/>
        <v>62428700</v>
      </c>
      <c r="J379" s="46">
        <f t="shared" si="172"/>
        <v>63146700</v>
      </c>
    </row>
    <row r="380" spans="1:10" ht="11.25" customHeight="1">
      <c r="A380" s="2" t="s">
        <v>237</v>
      </c>
      <c r="B380" s="39" t="s">
        <v>66</v>
      </c>
      <c r="C380" s="3" t="s">
        <v>141</v>
      </c>
      <c r="D380" s="3" t="s">
        <v>85</v>
      </c>
      <c r="E380" s="39" t="s">
        <v>276</v>
      </c>
      <c r="F380" s="3"/>
      <c r="G380" s="3"/>
      <c r="H380" s="46">
        <f t="shared" ref="H380:H381" si="173">H381</f>
        <v>62428700</v>
      </c>
      <c r="I380" s="46">
        <f t="shared" si="172"/>
        <v>62428700</v>
      </c>
      <c r="J380" s="46">
        <f t="shared" si="172"/>
        <v>63146700</v>
      </c>
    </row>
    <row r="381" spans="1:10" ht="78.75" customHeight="1">
      <c r="A381" s="9" t="s">
        <v>602</v>
      </c>
      <c r="B381" s="39" t="s">
        <v>66</v>
      </c>
      <c r="C381" s="3" t="s">
        <v>141</v>
      </c>
      <c r="D381" s="3" t="s">
        <v>85</v>
      </c>
      <c r="E381" s="39" t="s">
        <v>601</v>
      </c>
      <c r="F381" s="3"/>
      <c r="G381" s="3"/>
      <c r="H381" s="46">
        <f t="shared" si="173"/>
        <v>62428700</v>
      </c>
      <c r="I381" s="46">
        <f t="shared" si="172"/>
        <v>62428700</v>
      </c>
      <c r="J381" s="46">
        <f t="shared" si="172"/>
        <v>63146700</v>
      </c>
    </row>
    <row r="382" spans="1:10" ht="22.5" customHeight="1">
      <c r="A382" s="9" t="s">
        <v>178</v>
      </c>
      <c r="B382" s="39" t="s">
        <v>66</v>
      </c>
      <c r="C382" s="3" t="s">
        <v>141</v>
      </c>
      <c r="D382" s="3" t="s">
        <v>85</v>
      </c>
      <c r="E382" s="39" t="s">
        <v>601</v>
      </c>
      <c r="F382" s="3" t="s">
        <v>177</v>
      </c>
      <c r="G382" s="3" t="s">
        <v>193</v>
      </c>
      <c r="H382" s="46">
        <v>62428700</v>
      </c>
      <c r="I382" s="46">
        <v>62428700</v>
      </c>
      <c r="J382" s="46">
        <v>63146700</v>
      </c>
    </row>
    <row r="383" spans="1:10" ht="11.25" customHeight="1">
      <c r="A383" s="2" t="s">
        <v>144</v>
      </c>
      <c r="B383" s="3" t="s">
        <v>66</v>
      </c>
      <c r="C383" s="3" t="s">
        <v>105</v>
      </c>
      <c r="D383" s="3" t="s">
        <v>80</v>
      </c>
      <c r="E383" s="3"/>
      <c r="F383" s="3"/>
      <c r="G383" s="3"/>
      <c r="H383" s="46">
        <f t="shared" ref="H383:J386" si="174">H384</f>
        <v>3000000</v>
      </c>
      <c r="I383" s="46">
        <f t="shared" si="174"/>
        <v>3000000</v>
      </c>
      <c r="J383" s="46">
        <f t="shared" si="174"/>
        <v>3000000</v>
      </c>
    </row>
    <row r="384" spans="1:10" ht="11.25" customHeight="1">
      <c r="A384" s="2" t="s">
        <v>145</v>
      </c>
      <c r="B384" s="3" t="s">
        <v>66</v>
      </c>
      <c r="C384" s="3" t="s">
        <v>105</v>
      </c>
      <c r="D384" s="3" t="s">
        <v>82</v>
      </c>
      <c r="E384" s="3"/>
      <c r="F384" s="3"/>
      <c r="G384" s="3"/>
      <c r="H384" s="46">
        <f t="shared" si="174"/>
        <v>3000000</v>
      </c>
      <c r="I384" s="46">
        <f t="shared" si="174"/>
        <v>3000000</v>
      </c>
      <c r="J384" s="46">
        <f t="shared" si="174"/>
        <v>3000000</v>
      </c>
    </row>
    <row r="385" spans="1:10" ht="11.25" customHeight="1">
      <c r="A385" s="9" t="s">
        <v>385</v>
      </c>
      <c r="B385" s="3" t="s">
        <v>66</v>
      </c>
      <c r="C385" s="3" t="s">
        <v>105</v>
      </c>
      <c r="D385" s="3" t="s">
        <v>82</v>
      </c>
      <c r="E385" s="3" t="s">
        <v>238</v>
      </c>
      <c r="F385" s="3"/>
      <c r="G385" s="3"/>
      <c r="H385" s="46">
        <f t="shared" si="174"/>
        <v>3000000</v>
      </c>
      <c r="I385" s="46">
        <f t="shared" si="174"/>
        <v>3000000</v>
      </c>
      <c r="J385" s="46">
        <f t="shared" si="174"/>
        <v>3000000</v>
      </c>
    </row>
    <row r="386" spans="1:10" ht="33.75">
      <c r="A386" s="2" t="s">
        <v>75</v>
      </c>
      <c r="B386" s="3" t="s">
        <v>66</v>
      </c>
      <c r="C386" s="3" t="s">
        <v>105</v>
      </c>
      <c r="D386" s="3" t="s">
        <v>82</v>
      </c>
      <c r="E386" s="3" t="s">
        <v>322</v>
      </c>
      <c r="F386" s="3"/>
      <c r="G386" s="3"/>
      <c r="H386" s="46">
        <f t="shared" si="174"/>
        <v>3000000</v>
      </c>
      <c r="I386" s="46">
        <f t="shared" si="174"/>
        <v>3000000</v>
      </c>
      <c r="J386" s="46">
        <f t="shared" si="174"/>
        <v>3000000</v>
      </c>
    </row>
    <row r="387" spans="1:10" ht="22.5" customHeight="1">
      <c r="A387" s="2" t="s">
        <v>324</v>
      </c>
      <c r="B387" s="3" t="s">
        <v>66</v>
      </c>
      <c r="C387" s="3" t="s">
        <v>105</v>
      </c>
      <c r="D387" s="3" t="s">
        <v>82</v>
      </c>
      <c r="E387" s="3" t="s">
        <v>322</v>
      </c>
      <c r="F387" s="3" t="s">
        <v>323</v>
      </c>
      <c r="G387" s="3"/>
      <c r="H387" s="46">
        <v>3000000</v>
      </c>
      <c r="I387" s="46">
        <v>3000000</v>
      </c>
      <c r="J387" s="46">
        <v>3000000</v>
      </c>
    </row>
    <row r="388" spans="1:10" ht="11.25" customHeight="1">
      <c r="A388" s="2" t="s">
        <v>60</v>
      </c>
      <c r="B388" s="3" t="s">
        <v>69</v>
      </c>
      <c r="C388" s="28"/>
      <c r="D388" s="28"/>
      <c r="E388" s="28"/>
      <c r="F388" s="28"/>
      <c r="G388" s="28"/>
      <c r="H388" s="46">
        <f>H389+H404</f>
        <v>257323070.18999997</v>
      </c>
      <c r="I388" s="46">
        <f>I389+I404</f>
        <v>229305835.48000002</v>
      </c>
      <c r="J388" s="46">
        <f>J389+J404</f>
        <v>228135279.98999998</v>
      </c>
    </row>
    <row r="389" spans="1:10" ht="11.25" customHeight="1">
      <c r="A389" s="2" t="s">
        <v>157</v>
      </c>
      <c r="B389" s="3" t="s">
        <v>69</v>
      </c>
      <c r="C389" s="3" t="s">
        <v>106</v>
      </c>
      <c r="D389" s="3" t="s">
        <v>80</v>
      </c>
      <c r="E389" s="3"/>
      <c r="F389" s="3"/>
      <c r="G389" s="3"/>
      <c r="H389" s="46">
        <f t="shared" ref="H389:H390" si="175">H390</f>
        <v>61085552.660000004</v>
      </c>
      <c r="I389" s="46">
        <f t="shared" ref="I389:J390" si="176">I390</f>
        <v>55597327.210000001</v>
      </c>
      <c r="J389" s="46">
        <f t="shared" si="176"/>
        <v>57809220.280000009</v>
      </c>
    </row>
    <row r="390" spans="1:10" ht="11.25" customHeight="1">
      <c r="A390" s="2" t="s">
        <v>29</v>
      </c>
      <c r="B390" s="3" t="s">
        <v>69</v>
      </c>
      <c r="C390" s="3" t="s">
        <v>106</v>
      </c>
      <c r="D390" s="3" t="s">
        <v>93</v>
      </c>
      <c r="E390" s="3"/>
      <c r="F390" s="3"/>
      <c r="G390" s="3"/>
      <c r="H390" s="46">
        <f t="shared" si="175"/>
        <v>61085552.660000004</v>
      </c>
      <c r="I390" s="46">
        <f t="shared" si="176"/>
        <v>55597327.210000001</v>
      </c>
      <c r="J390" s="46">
        <f t="shared" si="176"/>
        <v>57809220.280000009</v>
      </c>
    </row>
    <row r="391" spans="1:10" ht="22.5" customHeight="1">
      <c r="A391" s="2" t="s">
        <v>597</v>
      </c>
      <c r="B391" s="3" t="s">
        <v>69</v>
      </c>
      <c r="C391" s="3" t="s">
        <v>106</v>
      </c>
      <c r="D391" s="3" t="s">
        <v>93</v>
      </c>
      <c r="E391" s="3" t="s">
        <v>255</v>
      </c>
      <c r="F391" s="3"/>
      <c r="G391" s="3"/>
      <c r="H391" s="46">
        <f>H392+H401+H395</f>
        <v>61085552.660000004</v>
      </c>
      <c r="I391" s="46">
        <f>I392+I401+I395</f>
        <v>55597327.210000001</v>
      </c>
      <c r="J391" s="46">
        <f>J392+J401+J395</f>
        <v>57809220.280000009</v>
      </c>
    </row>
    <row r="392" spans="1:10" ht="22.5" customHeight="1">
      <c r="A392" s="2" t="s">
        <v>277</v>
      </c>
      <c r="B392" s="3" t="s">
        <v>69</v>
      </c>
      <c r="C392" s="3" t="s">
        <v>106</v>
      </c>
      <c r="D392" s="3" t="s">
        <v>93</v>
      </c>
      <c r="E392" s="3" t="s">
        <v>256</v>
      </c>
      <c r="F392" s="3"/>
      <c r="G392" s="3"/>
      <c r="H392" s="46">
        <f t="shared" ref="H392:H393" si="177">H393</f>
        <v>53379558.800000004</v>
      </c>
      <c r="I392" s="46">
        <f t="shared" ref="I392:J393" si="178">I393</f>
        <v>55297327.210000001</v>
      </c>
      <c r="J392" s="46">
        <f t="shared" si="178"/>
        <v>57509220.280000009</v>
      </c>
    </row>
    <row r="393" spans="1:10" ht="33.75" customHeight="1">
      <c r="A393" s="2" t="s">
        <v>416</v>
      </c>
      <c r="B393" s="3" t="s">
        <v>69</v>
      </c>
      <c r="C393" s="3" t="s">
        <v>106</v>
      </c>
      <c r="D393" s="3" t="s">
        <v>93</v>
      </c>
      <c r="E393" s="3" t="s">
        <v>326</v>
      </c>
      <c r="F393" s="3"/>
      <c r="G393" s="3"/>
      <c r="H393" s="46">
        <f t="shared" si="177"/>
        <v>53379558.800000004</v>
      </c>
      <c r="I393" s="46">
        <f t="shared" si="178"/>
        <v>55297327.210000001</v>
      </c>
      <c r="J393" s="46">
        <f t="shared" si="178"/>
        <v>57509220.280000009</v>
      </c>
    </row>
    <row r="394" spans="1:10" ht="33.75" customHeight="1">
      <c r="A394" s="9" t="s">
        <v>148</v>
      </c>
      <c r="B394" s="3" t="s">
        <v>69</v>
      </c>
      <c r="C394" s="3" t="s">
        <v>106</v>
      </c>
      <c r="D394" s="3" t="s">
        <v>93</v>
      </c>
      <c r="E394" s="3" t="s">
        <v>326</v>
      </c>
      <c r="F394" s="3" t="s">
        <v>146</v>
      </c>
      <c r="G394" s="3"/>
      <c r="H394" s="46">
        <f>2992432.64+38041903.52+11488654.86+112400.15+744167.63</f>
        <v>53379558.800000004</v>
      </c>
      <c r="I394" s="46">
        <f>2894716.01+39563579.66+11948201.05+116896.15+773934.34</f>
        <v>55297327.210000001</v>
      </c>
      <c r="J394" s="46">
        <f>3010504.65+41146122.85+12426129.09+121571.99+804891.7</f>
        <v>57509220.280000009</v>
      </c>
    </row>
    <row r="395" spans="1:10" ht="22.5" customHeight="1">
      <c r="A395" s="9" t="s">
        <v>231</v>
      </c>
      <c r="B395" s="3" t="s">
        <v>69</v>
      </c>
      <c r="C395" s="3" t="s">
        <v>106</v>
      </c>
      <c r="D395" s="3" t="s">
        <v>93</v>
      </c>
      <c r="E395" s="3" t="s">
        <v>261</v>
      </c>
      <c r="F395" s="3"/>
      <c r="G395" s="3"/>
      <c r="H395" s="46">
        <f>H396+H398</f>
        <v>7365993.8599999994</v>
      </c>
      <c r="I395" s="46">
        <f t="shared" ref="I395:J395" si="179">I396+I398</f>
        <v>200000</v>
      </c>
      <c r="J395" s="46">
        <f t="shared" si="179"/>
        <v>200000</v>
      </c>
    </row>
    <row r="396" spans="1:10" ht="33.75" customHeight="1">
      <c r="A396" s="11" t="s">
        <v>459</v>
      </c>
      <c r="B396" s="3" t="s">
        <v>69</v>
      </c>
      <c r="C396" s="3" t="s">
        <v>106</v>
      </c>
      <c r="D396" s="3" t="s">
        <v>93</v>
      </c>
      <c r="E396" s="3" t="s">
        <v>467</v>
      </c>
      <c r="F396" s="3"/>
      <c r="G396" s="3"/>
      <c r="H396" s="46">
        <f t="shared" ref="H396" si="180">H397</f>
        <v>626743.85999999987</v>
      </c>
      <c r="I396" s="46">
        <f t="shared" ref="I396:J396" si="181">I397</f>
        <v>200000</v>
      </c>
      <c r="J396" s="46">
        <f t="shared" si="181"/>
        <v>200000</v>
      </c>
    </row>
    <row r="397" spans="1:10" ht="11.25" customHeight="1">
      <c r="A397" s="9" t="s">
        <v>149</v>
      </c>
      <c r="B397" s="3" t="s">
        <v>69</v>
      </c>
      <c r="C397" s="3" t="s">
        <v>106</v>
      </c>
      <c r="D397" s="3" t="s">
        <v>93</v>
      </c>
      <c r="E397" s="3" t="s">
        <v>467</v>
      </c>
      <c r="F397" s="3" t="s">
        <v>147</v>
      </c>
      <c r="G397" s="3"/>
      <c r="H397" s="46">
        <f>150000+3040733.86-314000+750000-3000000+10</f>
        <v>626743.85999999987</v>
      </c>
      <c r="I397" s="46">
        <v>200000</v>
      </c>
      <c r="J397" s="46">
        <v>200000</v>
      </c>
    </row>
    <row r="398" spans="1:10" ht="22.5" customHeight="1">
      <c r="A398" s="9" t="s">
        <v>671</v>
      </c>
      <c r="B398" s="3" t="s">
        <v>69</v>
      </c>
      <c r="C398" s="3" t="s">
        <v>106</v>
      </c>
      <c r="D398" s="3" t="s">
        <v>93</v>
      </c>
      <c r="E398" s="3" t="s">
        <v>670</v>
      </c>
      <c r="F398" s="3"/>
      <c r="G398" s="3"/>
      <c r="H398" s="46">
        <f>H399+H400</f>
        <v>6739250</v>
      </c>
      <c r="I398" s="46">
        <f t="shared" ref="I398:J398" si="182">I399+I400</f>
        <v>0</v>
      </c>
      <c r="J398" s="46">
        <f t="shared" si="182"/>
        <v>0</v>
      </c>
    </row>
    <row r="399" spans="1:10" ht="11.25" customHeight="1">
      <c r="A399" s="9" t="s">
        <v>149</v>
      </c>
      <c r="B399" s="3" t="s">
        <v>69</v>
      </c>
      <c r="C399" s="3" t="s">
        <v>106</v>
      </c>
      <c r="D399" s="3" t="s">
        <v>93</v>
      </c>
      <c r="E399" s="3" t="s">
        <v>670</v>
      </c>
      <c r="F399" s="3" t="s">
        <v>147</v>
      </c>
      <c r="G399" s="3"/>
      <c r="H399" s="46">
        <f>612660-10</f>
        <v>612650</v>
      </c>
      <c r="I399" s="47">
        <v>0</v>
      </c>
      <c r="J399" s="47">
        <v>0</v>
      </c>
    </row>
    <row r="400" spans="1:10" ht="11.25" customHeight="1">
      <c r="A400" s="9" t="s">
        <v>149</v>
      </c>
      <c r="B400" s="3" t="s">
        <v>69</v>
      </c>
      <c r="C400" s="3" t="s">
        <v>106</v>
      </c>
      <c r="D400" s="3" t="s">
        <v>93</v>
      </c>
      <c r="E400" s="3" t="s">
        <v>670</v>
      </c>
      <c r="F400" s="3" t="s">
        <v>147</v>
      </c>
      <c r="G400" s="3" t="s">
        <v>193</v>
      </c>
      <c r="H400" s="46">
        <v>6126600</v>
      </c>
      <c r="I400" s="47">
        <v>0</v>
      </c>
      <c r="J400" s="47">
        <v>0</v>
      </c>
    </row>
    <row r="401" spans="1:10" ht="22.5" customHeight="1">
      <c r="A401" s="9" t="s">
        <v>505</v>
      </c>
      <c r="B401" s="3" t="s">
        <v>69</v>
      </c>
      <c r="C401" s="3" t="s">
        <v>106</v>
      </c>
      <c r="D401" s="3" t="s">
        <v>93</v>
      </c>
      <c r="E401" s="3" t="s">
        <v>257</v>
      </c>
      <c r="F401" s="3"/>
      <c r="G401" s="3"/>
      <c r="H401" s="46">
        <f t="shared" ref="H401:H402" si="183">H402</f>
        <v>340000</v>
      </c>
      <c r="I401" s="46">
        <f t="shared" ref="I401:J402" si="184">I402</f>
        <v>100000</v>
      </c>
      <c r="J401" s="46">
        <f t="shared" si="184"/>
        <v>100000</v>
      </c>
    </row>
    <row r="402" spans="1:10" ht="22.5" customHeight="1">
      <c r="A402" s="2" t="s">
        <v>506</v>
      </c>
      <c r="B402" s="3" t="s">
        <v>179</v>
      </c>
      <c r="C402" s="3" t="s">
        <v>106</v>
      </c>
      <c r="D402" s="3" t="s">
        <v>93</v>
      </c>
      <c r="E402" s="3" t="s">
        <v>417</v>
      </c>
      <c r="F402" s="3"/>
      <c r="G402" s="3"/>
      <c r="H402" s="46">
        <f t="shared" si="183"/>
        <v>340000</v>
      </c>
      <c r="I402" s="46">
        <f t="shared" si="184"/>
        <v>100000</v>
      </c>
      <c r="J402" s="46">
        <f t="shared" si="184"/>
        <v>100000</v>
      </c>
    </row>
    <row r="403" spans="1:10" ht="11.25" customHeight="1">
      <c r="A403" s="9" t="s">
        <v>149</v>
      </c>
      <c r="B403" s="3" t="s">
        <v>69</v>
      </c>
      <c r="C403" s="3" t="s">
        <v>106</v>
      </c>
      <c r="D403" s="3" t="s">
        <v>93</v>
      </c>
      <c r="E403" s="3" t="s">
        <v>417</v>
      </c>
      <c r="F403" s="3" t="s">
        <v>147</v>
      </c>
      <c r="G403" s="3"/>
      <c r="H403" s="46">
        <v>340000</v>
      </c>
      <c r="I403" s="46">
        <v>100000</v>
      </c>
      <c r="J403" s="46">
        <v>100000</v>
      </c>
    </row>
    <row r="404" spans="1:10" ht="11.25" customHeight="1">
      <c r="A404" s="2" t="s">
        <v>159</v>
      </c>
      <c r="B404" s="3" t="s">
        <v>69</v>
      </c>
      <c r="C404" s="3" t="s">
        <v>97</v>
      </c>
      <c r="D404" s="3" t="s">
        <v>80</v>
      </c>
      <c r="E404" s="3"/>
      <c r="F404" s="3"/>
      <c r="G404" s="3"/>
      <c r="H404" s="46">
        <f>H405+H464</f>
        <v>196237517.52999997</v>
      </c>
      <c r="I404" s="46">
        <f>I405+I464</f>
        <v>173708508.27000001</v>
      </c>
      <c r="J404" s="46">
        <f>J405+J464</f>
        <v>170326059.70999998</v>
      </c>
    </row>
    <row r="405" spans="1:10" ht="11.25" customHeight="1">
      <c r="A405" s="2" t="s">
        <v>160</v>
      </c>
      <c r="B405" s="3" t="s">
        <v>69</v>
      </c>
      <c r="C405" s="3" t="s">
        <v>97</v>
      </c>
      <c r="D405" s="3" t="s">
        <v>79</v>
      </c>
      <c r="E405" s="3"/>
      <c r="F405" s="3"/>
      <c r="G405" s="3"/>
      <c r="H405" s="46">
        <f>H461+H406+H457</f>
        <v>166197151.83999997</v>
      </c>
      <c r="I405" s="46">
        <f>I461+I406+I457</f>
        <v>145042393.67000002</v>
      </c>
      <c r="J405" s="46">
        <f>J461+J406+J457</f>
        <v>141635007.01999998</v>
      </c>
    </row>
    <row r="406" spans="1:10" ht="22.5" customHeight="1">
      <c r="A406" s="2" t="s">
        <v>597</v>
      </c>
      <c r="B406" s="3" t="s">
        <v>69</v>
      </c>
      <c r="C406" s="3" t="s">
        <v>97</v>
      </c>
      <c r="D406" s="3" t="s">
        <v>79</v>
      </c>
      <c r="E406" s="3" t="s">
        <v>255</v>
      </c>
      <c r="F406" s="3"/>
      <c r="G406" s="3"/>
      <c r="H406" s="46">
        <f>H407+H412+H426+H432+H454</f>
        <v>165897151.83999997</v>
      </c>
      <c r="I406" s="46">
        <f>I407+I412+I426+I432+I454</f>
        <v>145012393.67000002</v>
      </c>
      <c r="J406" s="46">
        <f>J407+J412+J426+J432+J454</f>
        <v>141605007.01999998</v>
      </c>
    </row>
    <row r="407" spans="1:10" ht="22.5" customHeight="1">
      <c r="A407" s="2" t="s">
        <v>26</v>
      </c>
      <c r="B407" s="3" t="s">
        <v>69</v>
      </c>
      <c r="C407" s="3" t="s">
        <v>97</v>
      </c>
      <c r="D407" s="3" t="s">
        <v>79</v>
      </c>
      <c r="E407" s="3" t="s">
        <v>258</v>
      </c>
      <c r="F407" s="3"/>
      <c r="G407" s="3"/>
      <c r="H407" s="46">
        <f>H409+H411</f>
        <v>90142492.390000001</v>
      </c>
      <c r="I407" s="46">
        <f t="shared" ref="I407:J407" si="185">I409+I411</f>
        <v>93035099.230000004</v>
      </c>
      <c r="J407" s="46">
        <f t="shared" si="185"/>
        <v>96756503.200000003</v>
      </c>
    </row>
    <row r="408" spans="1:10" ht="22.5" customHeight="1">
      <c r="A408" s="2" t="s">
        <v>419</v>
      </c>
      <c r="B408" s="3" t="s">
        <v>69</v>
      </c>
      <c r="C408" s="3" t="s">
        <v>97</v>
      </c>
      <c r="D408" s="3" t="s">
        <v>79</v>
      </c>
      <c r="E408" s="3" t="s">
        <v>327</v>
      </c>
      <c r="F408" s="3"/>
      <c r="G408" s="3"/>
      <c r="H408" s="46">
        <f>H409</f>
        <v>87842492.390000001</v>
      </c>
      <c r="I408" s="46">
        <f t="shared" ref="I408:J408" si="186">I409</f>
        <v>90643099.230000004</v>
      </c>
      <c r="J408" s="46">
        <f t="shared" si="186"/>
        <v>94268823.200000003</v>
      </c>
    </row>
    <row r="409" spans="1:10" ht="33.75" customHeight="1">
      <c r="A409" s="9" t="s">
        <v>148</v>
      </c>
      <c r="B409" s="3" t="s">
        <v>69</v>
      </c>
      <c r="C409" s="3" t="s">
        <v>97</v>
      </c>
      <c r="D409" s="3" t="s">
        <v>79</v>
      </c>
      <c r="E409" s="3" t="s">
        <v>327</v>
      </c>
      <c r="F409" s="3" t="s">
        <v>146</v>
      </c>
      <c r="G409" s="3"/>
      <c r="H409" s="46">
        <f>8819634.8+51415179.2+15527384.12+432294.27+11648000</f>
        <v>87842492.390000001</v>
      </c>
      <c r="I409" s="46">
        <f>9172420.19+53471786.37+16148479.48+449586.04+11400827.15</f>
        <v>90643099.230000004</v>
      </c>
      <c r="J409" s="46">
        <f>9539317+55610657.82+16794418.66+467569.48+11856860.24</f>
        <v>94268823.200000003</v>
      </c>
    </row>
    <row r="410" spans="1:10" ht="22.5" customHeight="1">
      <c r="A410" s="9" t="s">
        <v>418</v>
      </c>
      <c r="B410" s="3" t="s">
        <v>69</v>
      </c>
      <c r="C410" s="3" t="s">
        <v>97</v>
      </c>
      <c r="D410" s="3" t="s">
        <v>79</v>
      </c>
      <c r="E410" s="3" t="s">
        <v>328</v>
      </c>
      <c r="F410" s="3"/>
      <c r="G410" s="3"/>
      <c r="H410" s="46">
        <f>H411</f>
        <v>2300000</v>
      </c>
      <c r="I410" s="46">
        <f t="shared" ref="I410:J410" si="187">I411</f>
        <v>2392000</v>
      </c>
      <c r="J410" s="46">
        <f t="shared" si="187"/>
        <v>2487680</v>
      </c>
    </row>
    <row r="411" spans="1:10" ht="33.75" customHeight="1">
      <c r="A411" s="9" t="s">
        <v>148</v>
      </c>
      <c r="B411" s="3" t="s">
        <v>69</v>
      </c>
      <c r="C411" s="3" t="s">
        <v>97</v>
      </c>
      <c r="D411" s="3" t="s">
        <v>79</v>
      </c>
      <c r="E411" s="3" t="s">
        <v>328</v>
      </c>
      <c r="F411" s="3" t="s">
        <v>146</v>
      </c>
      <c r="G411" s="3"/>
      <c r="H411" s="46">
        <v>2300000</v>
      </c>
      <c r="I411" s="46">
        <v>2392000</v>
      </c>
      <c r="J411" s="46">
        <v>2487680</v>
      </c>
    </row>
    <row r="412" spans="1:10" ht="22.5" customHeight="1">
      <c r="A412" s="9" t="s">
        <v>279</v>
      </c>
      <c r="B412" s="3" t="s">
        <v>69</v>
      </c>
      <c r="C412" s="3" t="s">
        <v>97</v>
      </c>
      <c r="D412" s="3" t="s">
        <v>79</v>
      </c>
      <c r="E412" s="3" t="s">
        <v>259</v>
      </c>
      <c r="F412" s="3"/>
      <c r="G412" s="3"/>
      <c r="H412" s="46">
        <f>H413+H421+H423</f>
        <v>43345537.559999995</v>
      </c>
      <c r="I412" s="46">
        <f>I413+I421+I423</f>
        <v>39626145.670000002</v>
      </c>
      <c r="J412" s="46">
        <f>J413+J421+J423</f>
        <v>39565903.5</v>
      </c>
    </row>
    <row r="413" spans="1:10" ht="22.5" customHeight="1">
      <c r="A413" s="9" t="s">
        <v>420</v>
      </c>
      <c r="B413" s="3" t="s">
        <v>69</v>
      </c>
      <c r="C413" s="3" t="s">
        <v>97</v>
      </c>
      <c r="D413" s="3" t="s">
        <v>79</v>
      </c>
      <c r="E413" s="3" t="s">
        <v>329</v>
      </c>
      <c r="F413" s="3"/>
      <c r="G413" s="3"/>
      <c r="H413" s="46">
        <f>H414+H415+H416+H417+H418+H419+H420</f>
        <v>39872784.239999995</v>
      </c>
      <c r="I413" s="46">
        <f t="shared" ref="I413:J413" si="188">I414+I415+I416+I417+I418+I419+I420</f>
        <v>38211445.670000002</v>
      </c>
      <c r="J413" s="46">
        <f t="shared" si="188"/>
        <v>39565903.5</v>
      </c>
    </row>
    <row r="414" spans="1:10" ht="11.25" customHeight="1">
      <c r="A414" s="10" t="s">
        <v>378</v>
      </c>
      <c r="B414" s="3" t="s">
        <v>69</v>
      </c>
      <c r="C414" s="3" t="s">
        <v>97</v>
      </c>
      <c r="D414" s="3" t="s">
        <v>79</v>
      </c>
      <c r="E414" s="3" t="s">
        <v>329</v>
      </c>
      <c r="F414" s="3" t="s">
        <v>161</v>
      </c>
      <c r="G414" s="3"/>
      <c r="H414" s="46">
        <v>24983715.5</v>
      </c>
      <c r="I414" s="46">
        <v>25983064.120000001</v>
      </c>
      <c r="J414" s="46">
        <v>27022386.68</v>
      </c>
    </row>
    <row r="415" spans="1:10" ht="22.5" customHeight="1">
      <c r="A415" s="10" t="s">
        <v>379</v>
      </c>
      <c r="B415" s="3" t="s">
        <v>69</v>
      </c>
      <c r="C415" s="3" t="s">
        <v>97</v>
      </c>
      <c r="D415" s="3" t="s">
        <v>79</v>
      </c>
      <c r="E415" s="3" t="s">
        <v>329</v>
      </c>
      <c r="F415" s="3" t="s">
        <v>377</v>
      </c>
      <c r="G415" s="3"/>
      <c r="H415" s="46">
        <v>7545082.0800000001</v>
      </c>
      <c r="I415" s="46">
        <v>7846885.3600000003</v>
      </c>
      <c r="J415" s="46">
        <v>8160760.7800000003</v>
      </c>
    </row>
    <row r="416" spans="1:10" ht="22.5">
      <c r="A416" s="2" t="s">
        <v>173</v>
      </c>
      <c r="B416" s="3" t="s">
        <v>69</v>
      </c>
      <c r="C416" s="3" t="s">
        <v>97</v>
      </c>
      <c r="D416" s="3" t="s">
        <v>79</v>
      </c>
      <c r="E416" s="3" t="s">
        <v>329</v>
      </c>
      <c r="F416" s="3" t="s">
        <v>172</v>
      </c>
      <c r="G416" s="3"/>
      <c r="H416" s="46">
        <v>2517335.3199999998</v>
      </c>
      <c r="I416" s="46">
        <v>1500000</v>
      </c>
      <c r="J416" s="46">
        <v>1500000</v>
      </c>
    </row>
    <row r="417" spans="1:10" ht="11.25" customHeight="1">
      <c r="A417" s="2" t="s">
        <v>383</v>
      </c>
      <c r="B417" s="3" t="s">
        <v>69</v>
      </c>
      <c r="C417" s="3" t="s">
        <v>97</v>
      </c>
      <c r="D417" s="3" t="s">
        <v>79</v>
      </c>
      <c r="E417" s="3" t="s">
        <v>329</v>
      </c>
      <c r="F417" s="3" t="s">
        <v>88</v>
      </c>
      <c r="G417" s="3"/>
      <c r="H417" s="46">
        <v>4333092.79</v>
      </c>
      <c r="I417" s="46">
        <v>2700000</v>
      </c>
      <c r="J417" s="46">
        <v>2700000</v>
      </c>
    </row>
    <row r="418" spans="1:10" ht="11.25" customHeight="1">
      <c r="A418" s="13" t="s">
        <v>403</v>
      </c>
      <c r="B418" s="3" t="s">
        <v>69</v>
      </c>
      <c r="C418" s="3" t="s">
        <v>97</v>
      </c>
      <c r="D418" s="3" t="s">
        <v>79</v>
      </c>
      <c r="E418" s="3" t="s">
        <v>329</v>
      </c>
      <c r="F418" s="3" t="s">
        <v>402</v>
      </c>
      <c r="G418" s="3"/>
      <c r="H418" s="46">
        <v>463273.75</v>
      </c>
      <c r="I418" s="46">
        <v>150000</v>
      </c>
      <c r="J418" s="46">
        <v>150000</v>
      </c>
    </row>
    <row r="419" spans="1:10" ht="11.25" customHeight="1">
      <c r="A419" s="2" t="s">
        <v>91</v>
      </c>
      <c r="B419" s="3" t="s">
        <v>69</v>
      </c>
      <c r="C419" s="3" t="s">
        <v>97</v>
      </c>
      <c r="D419" s="3" t="s">
        <v>79</v>
      </c>
      <c r="E419" s="3" t="s">
        <v>329</v>
      </c>
      <c r="F419" s="3" t="s">
        <v>89</v>
      </c>
      <c r="G419" s="3"/>
      <c r="H419" s="46">
        <v>24876.799999999999</v>
      </c>
      <c r="I419" s="46">
        <v>25871.87</v>
      </c>
      <c r="J419" s="46">
        <v>26906.75</v>
      </c>
    </row>
    <row r="420" spans="1:10" ht="11.25" customHeight="1">
      <c r="A420" s="9" t="s">
        <v>282</v>
      </c>
      <c r="B420" s="3" t="s">
        <v>69</v>
      </c>
      <c r="C420" s="3" t="s">
        <v>97</v>
      </c>
      <c r="D420" s="3" t="s">
        <v>79</v>
      </c>
      <c r="E420" s="3" t="s">
        <v>329</v>
      </c>
      <c r="F420" s="3" t="s">
        <v>90</v>
      </c>
      <c r="G420" s="3"/>
      <c r="H420" s="46">
        <v>5408</v>
      </c>
      <c r="I420" s="46">
        <v>5624.32</v>
      </c>
      <c r="J420" s="46">
        <v>5849.29</v>
      </c>
    </row>
    <row r="421" spans="1:10" ht="22.5" customHeight="1">
      <c r="A421" s="2" t="s">
        <v>421</v>
      </c>
      <c r="B421" s="3" t="s">
        <v>69</v>
      </c>
      <c r="C421" s="3" t="s">
        <v>97</v>
      </c>
      <c r="D421" s="3" t="s">
        <v>79</v>
      </c>
      <c r="E421" s="3" t="s">
        <v>113</v>
      </c>
      <c r="F421" s="3"/>
      <c r="G421" s="3"/>
      <c r="H421" s="46">
        <f t="shared" ref="H421:J421" si="189">H422</f>
        <v>2058053.32</v>
      </c>
      <c r="I421" s="46">
        <f t="shared" si="189"/>
        <v>0</v>
      </c>
      <c r="J421" s="46">
        <f t="shared" si="189"/>
        <v>0</v>
      </c>
    </row>
    <row r="422" spans="1:10" ht="11.25" customHeight="1">
      <c r="A422" s="2" t="s">
        <v>383</v>
      </c>
      <c r="B422" s="3" t="s">
        <v>69</v>
      </c>
      <c r="C422" s="3" t="s">
        <v>97</v>
      </c>
      <c r="D422" s="3" t="s">
        <v>79</v>
      </c>
      <c r="E422" s="3" t="s">
        <v>113</v>
      </c>
      <c r="F422" s="3" t="s">
        <v>88</v>
      </c>
      <c r="G422" s="3"/>
      <c r="H422" s="46">
        <v>2058053.32</v>
      </c>
      <c r="I422" s="47">
        <v>0</v>
      </c>
      <c r="J422" s="47">
        <v>0</v>
      </c>
    </row>
    <row r="423" spans="1:10" ht="33.75" customHeight="1">
      <c r="A423" s="2" t="s">
        <v>572</v>
      </c>
      <c r="B423" s="3" t="s">
        <v>69</v>
      </c>
      <c r="C423" s="3" t="s">
        <v>97</v>
      </c>
      <c r="D423" s="3" t="s">
        <v>79</v>
      </c>
      <c r="E423" s="3" t="s">
        <v>603</v>
      </c>
      <c r="F423" s="3"/>
      <c r="G423" s="3"/>
      <c r="H423" s="46">
        <f>H424+H425</f>
        <v>1414700</v>
      </c>
      <c r="I423" s="46">
        <f t="shared" ref="I423:J423" si="190">I424+I425</f>
        <v>1414700</v>
      </c>
      <c r="J423" s="46">
        <f t="shared" si="190"/>
        <v>0</v>
      </c>
    </row>
    <row r="424" spans="1:10" ht="11.25" customHeight="1">
      <c r="A424" s="2" t="s">
        <v>383</v>
      </c>
      <c r="B424" s="3" t="s">
        <v>69</v>
      </c>
      <c r="C424" s="3" t="s">
        <v>97</v>
      </c>
      <c r="D424" s="3" t="s">
        <v>79</v>
      </c>
      <c r="E424" s="3" t="s">
        <v>603</v>
      </c>
      <c r="F424" s="3" t="s">
        <v>88</v>
      </c>
      <c r="G424" s="3"/>
      <c r="H424" s="46">
        <v>1000000</v>
      </c>
      <c r="I424" s="46">
        <v>1000000</v>
      </c>
      <c r="J424" s="47">
        <v>0</v>
      </c>
    </row>
    <row r="425" spans="1:10" ht="11.25" customHeight="1">
      <c r="A425" s="2" t="s">
        <v>383</v>
      </c>
      <c r="B425" s="3" t="s">
        <v>69</v>
      </c>
      <c r="C425" s="3" t="s">
        <v>97</v>
      </c>
      <c r="D425" s="3" t="s">
        <v>79</v>
      </c>
      <c r="E425" s="3" t="s">
        <v>603</v>
      </c>
      <c r="F425" s="3" t="s">
        <v>88</v>
      </c>
      <c r="G425" s="3" t="s">
        <v>193</v>
      </c>
      <c r="H425" s="46">
        <v>414700</v>
      </c>
      <c r="I425" s="46">
        <v>414700</v>
      </c>
      <c r="J425" s="47">
        <v>0</v>
      </c>
    </row>
    <row r="426" spans="1:10" ht="22.5" customHeight="1">
      <c r="A426" s="9" t="s">
        <v>251</v>
      </c>
      <c r="B426" s="3" t="s">
        <v>69</v>
      </c>
      <c r="C426" s="3" t="s">
        <v>97</v>
      </c>
      <c r="D426" s="3" t="s">
        <v>79</v>
      </c>
      <c r="E426" s="3" t="s">
        <v>260</v>
      </c>
      <c r="F426" s="3"/>
      <c r="G426" s="3"/>
      <c r="H426" s="46">
        <f>H427</f>
        <v>2965421.8899999997</v>
      </c>
      <c r="I426" s="46">
        <f t="shared" ref="I426:J426" si="191">I427</f>
        <v>3084038.77</v>
      </c>
      <c r="J426" s="46">
        <f t="shared" si="191"/>
        <v>3207400.3200000003</v>
      </c>
    </row>
    <row r="427" spans="1:10" ht="22.5" customHeight="1">
      <c r="A427" s="2" t="s">
        <v>580</v>
      </c>
      <c r="B427" s="3" t="s">
        <v>69</v>
      </c>
      <c r="C427" s="3" t="s">
        <v>97</v>
      </c>
      <c r="D427" s="3" t="s">
        <v>79</v>
      </c>
      <c r="E427" s="3" t="s">
        <v>330</v>
      </c>
      <c r="F427" s="3"/>
      <c r="G427" s="3"/>
      <c r="H427" s="46">
        <f t="shared" ref="H427:J427" si="192">H428+H429+H430+H431</f>
        <v>2965421.8899999997</v>
      </c>
      <c r="I427" s="46">
        <f t="shared" si="192"/>
        <v>3084038.77</v>
      </c>
      <c r="J427" s="46">
        <f t="shared" si="192"/>
        <v>3207400.3200000003</v>
      </c>
    </row>
    <row r="428" spans="1:10" ht="11.25" customHeight="1">
      <c r="A428" s="10" t="s">
        <v>378</v>
      </c>
      <c r="B428" s="3" t="s">
        <v>69</v>
      </c>
      <c r="C428" s="3" t="s">
        <v>97</v>
      </c>
      <c r="D428" s="3" t="s">
        <v>79</v>
      </c>
      <c r="E428" s="3" t="s">
        <v>330</v>
      </c>
      <c r="F428" s="3" t="s">
        <v>161</v>
      </c>
      <c r="G428" s="3"/>
      <c r="H428" s="46">
        <v>1786846.43</v>
      </c>
      <c r="I428" s="46">
        <v>1858320.29</v>
      </c>
      <c r="J428" s="46">
        <v>1932653.1</v>
      </c>
    </row>
    <row r="429" spans="1:10" ht="22.5" customHeight="1">
      <c r="A429" s="10" t="s">
        <v>379</v>
      </c>
      <c r="B429" s="3" t="s">
        <v>69</v>
      </c>
      <c r="C429" s="3" t="s">
        <v>97</v>
      </c>
      <c r="D429" s="3" t="s">
        <v>79</v>
      </c>
      <c r="E429" s="3" t="s">
        <v>330</v>
      </c>
      <c r="F429" s="3" t="s">
        <v>377</v>
      </c>
      <c r="G429" s="3"/>
      <c r="H429" s="46">
        <v>539627.62</v>
      </c>
      <c r="I429" s="46">
        <v>561212.73</v>
      </c>
      <c r="J429" s="46">
        <v>583661.24</v>
      </c>
    </row>
    <row r="430" spans="1:10" ht="22.5">
      <c r="A430" s="2" t="s">
        <v>173</v>
      </c>
      <c r="B430" s="3" t="s">
        <v>69</v>
      </c>
      <c r="C430" s="3" t="s">
        <v>97</v>
      </c>
      <c r="D430" s="3" t="s">
        <v>79</v>
      </c>
      <c r="E430" s="3" t="s">
        <v>330</v>
      </c>
      <c r="F430" s="3" t="s">
        <v>172</v>
      </c>
      <c r="G430" s="3"/>
      <c r="H430" s="46">
        <v>241683.84</v>
      </c>
      <c r="I430" s="46">
        <v>251351.19</v>
      </c>
      <c r="J430" s="46">
        <v>261405.24</v>
      </c>
    </row>
    <row r="431" spans="1:10" ht="11.25" customHeight="1">
      <c r="A431" s="2" t="s">
        <v>383</v>
      </c>
      <c r="B431" s="3" t="s">
        <v>69</v>
      </c>
      <c r="C431" s="3" t="s">
        <v>97</v>
      </c>
      <c r="D431" s="3" t="s">
        <v>79</v>
      </c>
      <c r="E431" s="3" t="s">
        <v>330</v>
      </c>
      <c r="F431" s="3" t="s">
        <v>88</v>
      </c>
      <c r="G431" s="3"/>
      <c r="H431" s="46">
        <v>397264</v>
      </c>
      <c r="I431" s="46">
        <v>413154.56</v>
      </c>
      <c r="J431" s="46">
        <v>429680.74</v>
      </c>
    </row>
    <row r="432" spans="1:10" ht="22.5" customHeight="1">
      <c r="A432" s="9" t="s">
        <v>231</v>
      </c>
      <c r="B432" s="3" t="s">
        <v>69</v>
      </c>
      <c r="C432" s="3" t="s">
        <v>97</v>
      </c>
      <c r="D432" s="3" t="s">
        <v>79</v>
      </c>
      <c r="E432" s="3" t="s">
        <v>261</v>
      </c>
      <c r="F432" s="3"/>
      <c r="G432" s="3"/>
      <c r="H432" s="46">
        <f>H437+H435+H433+H449+H439+H445+H442</f>
        <v>29143700</v>
      </c>
      <c r="I432" s="46">
        <f>I437+I435+I433+I449+I439+I445+I442</f>
        <v>9163110</v>
      </c>
      <c r="J432" s="46">
        <f>J437+J435+J433+J449+J439+J445+J442</f>
        <v>1975200</v>
      </c>
    </row>
    <row r="433" spans="1:10" ht="33.75" customHeight="1">
      <c r="A433" s="11" t="s">
        <v>458</v>
      </c>
      <c r="B433" s="3" t="s">
        <v>69</v>
      </c>
      <c r="C433" s="3" t="s">
        <v>97</v>
      </c>
      <c r="D433" s="3" t="s">
        <v>79</v>
      </c>
      <c r="E433" s="3" t="s">
        <v>457</v>
      </c>
      <c r="F433" s="3"/>
      <c r="G433" s="3"/>
      <c r="H433" s="46">
        <f t="shared" ref="H433:J433" si="193">H434</f>
        <v>5000000</v>
      </c>
      <c r="I433" s="46">
        <f t="shared" si="193"/>
        <v>0</v>
      </c>
      <c r="J433" s="46">
        <f t="shared" si="193"/>
        <v>0</v>
      </c>
    </row>
    <row r="434" spans="1:10" ht="11.25" customHeight="1">
      <c r="A434" s="12" t="s">
        <v>149</v>
      </c>
      <c r="B434" s="3" t="s">
        <v>69</v>
      </c>
      <c r="C434" s="3" t="s">
        <v>97</v>
      </c>
      <c r="D434" s="3" t="s">
        <v>79</v>
      </c>
      <c r="E434" s="3" t="s">
        <v>457</v>
      </c>
      <c r="F434" s="3" t="s">
        <v>147</v>
      </c>
      <c r="G434" s="3"/>
      <c r="H434" s="46">
        <v>5000000</v>
      </c>
      <c r="I434" s="47">
        <v>0</v>
      </c>
      <c r="J434" s="47">
        <v>0</v>
      </c>
    </row>
    <row r="435" spans="1:10" ht="33.75" customHeight="1">
      <c r="A435" s="21" t="s">
        <v>579</v>
      </c>
      <c r="B435" s="3" t="s">
        <v>69</v>
      </c>
      <c r="C435" s="3" t="s">
        <v>97</v>
      </c>
      <c r="D435" s="3" t="s">
        <v>79</v>
      </c>
      <c r="E435" s="3" t="s">
        <v>462</v>
      </c>
      <c r="F435" s="3"/>
      <c r="G435" s="3"/>
      <c r="H435" s="46">
        <f>H436</f>
        <v>1500000</v>
      </c>
      <c r="I435" s="46">
        <f t="shared" ref="I435:J435" si="194">I436</f>
        <v>2200000</v>
      </c>
      <c r="J435" s="46">
        <f t="shared" si="194"/>
        <v>0</v>
      </c>
    </row>
    <row r="436" spans="1:10" ht="11.25" customHeight="1">
      <c r="A436" s="2" t="s">
        <v>383</v>
      </c>
      <c r="B436" s="3" t="s">
        <v>69</v>
      </c>
      <c r="C436" s="3" t="s">
        <v>97</v>
      </c>
      <c r="D436" s="3" t="s">
        <v>79</v>
      </c>
      <c r="E436" s="3" t="s">
        <v>462</v>
      </c>
      <c r="F436" s="3" t="s">
        <v>88</v>
      </c>
      <c r="G436" s="40"/>
      <c r="H436" s="46">
        <v>1500000</v>
      </c>
      <c r="I436" s="46">
        <v>2200000</v>
      </c>
      <c r="J436" s="46">
        <v>0</v>
      </c>
    </row>
    <row r="437" spans="1:10" ht="33.75" customHeight="1">
      <c r="A437" s="11" t="s">
        <v>461</v>
      </c>
      <c r="B437" s="3" t="s">
        <v>69</v>
      </c>
      <c r="C437" s="3" t="s">
        <v>97</v>
      </c>
      <c r="D437" s="3" t="s">
        <v>79</v>
      </c>
      <c r="E437" s="3" t="s">
        <v>460</v>
      </c>
      <c r="F437" s="3"/>
      <c r="G437" s="3"/>
      <c r="H437" s="46">
        <f>H438</f>
        <v>500000</v>
      </c>
      <c r="I437" s="46">
        <f t="shared" ref="I437:J437" si="195">I438</f>
        <v>0</v>
      </c>
      <c r="J437" s="46">
        <f t="shared" si="195"/>
        <v>0</v>
      </c>
    </row>
    <row r="438" spans="1:10" ht="11.25" customHeight="1">
      <c r="A438" s="2" t="s">
        <v>383</v>
      </c>
      <c r="B438" s="3" t="s">
        <v>69</v>
      </c>
      <c r="C438" s="3" t="s">
        <v>97</v>
      </c>
      <c r="D438" s="3" t="s">
        <v>79</v>
      </c>
      <c r="E438" s="3" t="s">
        <v>460</v>
      </c>
      <c r="F438" s="3" t="s">
        <v>88</v>
      </c>
      <c r="G438" s="3"/>
      <c r="H438" s="46">
        <v>500000</v>
      </c>
      <c r="I438" s="46">
        <v>0</v>
      </c>
      <c r="J438" s="46">
        <v>0</v>
      </c>
    </row>
    <row r="439" spans="1:10" ht="22.5" customHeight="1">
      <c r="A439" s="12" t="s">
        <v>565</v>
      </c>
      <c r="B439" s="3" t="s">
        <v>69</v>
      </c>
      <c r="C439" s="3" t="s">
        <v>97</v>
      </c>
      <c r="D439" s="3" t="s">
        <v>79</v>
      </c>
      <c r="E439" s="38" t="s">
        <v>564</v>
      </c>
      <c r="F439" s="3"/>
      <c r="G439" s="40"/>
      <c r="H439" s="47">
        <f>H440+H441</f>
        <v>4000000</v>
      </c>
      <c r="I439" s="47">
        <f t="shared" ref="I439:J439" si="196">I440+I441</f>
        <v>0</v>
      </c>
      <c r="J439" s="47">
        <f t="shared" si="196"/>
        <v>1975200</v>
      </c>
    </row>
    <row r="440" spans="1:10" ht="11.25" customHeight="1">
      <c r="A440" s="12" t="s">
        <v>149</v>
      </c>
      <c r="B440" s="3" t="s">
        <v>69</v>
      </c>
      <c r="C440" s="3" t="s">
        <v>97</v>
      </c>
      <c r="D440" s="3" t="s">
        <v>79</v>
      </c>
      <c r="E440" s="38" t="s">
        <v>564</v>
      </c>
      <c r="F440" s="3" t="s">
        <v>147</v>
      </c>
      <c r="G440" s="40"/>
      <c r="H440" s="46">
        <v>446800</v>
      </c>
      <c r="I440" s="47">
        <v>0</v>
      </c>
      <c r="J440" s="47">
        <v>0</v>
      </c>
    </row>
    <row r="441" spans="1:10" ht="11.25" customHeight="1">
      <c r="A441" s="12" t="s">
        <v>149</v>
      </c>
      <c r="B441" s="3" t="s">
        <v>69</v>
      </c>
      <c r="C441" s="3" t="s">
        <v>97</v>
      </c>
      <c r="D441" s="3" t="s">
        <v>79</v>
      </c>
      <c r="E441" s="38" t="s">
        <v>564</v>
      </c>
      <c r="F441" s="3" t="s">
        <v>147</v>
      </c>
      <c r="G441" s="3" t="s">
        <v>441</v>
      </c>
      <c r="H441" s="47">
        <v>3553200</v>
      </c>
      <c r="I441" s="47">
        <v>0</v>
      </c>
      <c r="J441" s="47">
        <v>1975200</v>
      </c>
    </row>
    <row r="442" spans="1:10" ht="45" customHeight="1">
      <c r="A442" s="12" t="s">
        <v>667</v>
      </c>
      <c r="B442" s="3" t="s">
        <v>69</v>
      </c>
      <c r="C442" s="3" t="s">
        <v>97</v>
      </c>
      <c r="D442" s="3" t="s">
        <v>79</v>
      </c>
      <c r="E442" s="38" t="s">
        <v>666</v>
      </c>
      <c r="F442" s="3"/>
      <c r="G442" s="40"/>
      <c r="H442" s="47">
        <f>H443+H444</f>
        <v>18075400</v>
      </c>
      <c r="I442" s="47">
        <f t="shared" ref="I442:J442" si="197">I443+I444</f>
        <v>0</v>
      </c>
      <c r="J442" s="47">
        <f t="shared" si="197"/>
        <v>0</v>
      </c>
    </row>
    <row r="443" spans="1:10" ht="11.25" customHeight="1">
      <c r="A443" s="12" t="s">
        <v>149</v>
      </c>
      <c r="B443" s="3" t="s">
        <v>69</v>
      </c>
      <c r="C443" s="3" t="s">
        <v>97</v>
      </c>
      <c r="D443" s="3" t="s">
        <v>79</v>
      </c>
      <c r="E443" s="38" t="s">
        <v>666</v>
      </c>
      <c r="F443" s="3" t="s">
        <v>147</v>
      </c>
      <c r="G443" s="40"/>
      <c r="H443" s="47">
        <v>3722900</v>
      </c>
      <c r="I443" s="47">
        <v>0</v>
      </c>
      <c r="J443" s="47">
        <v>0</v>
      </c>
    </row>
    <row r="444" spans="1:10" ht="11.25" customHeight="1">
      <c r="A444" s="12" t="s">
        <v>149</v>
      </c>
      <c r="B444" s="3" t="s">
        <v>69</v>
      </c>
      <c r="C444" s="3" t="s">
        <v>97</v>
      </c>
      <c r="D444" s="3" t="s">
        <v>79</v>
      </c>
      <c r="E444" s="38" t="s">
        <v>666</v>
      </c>
      <c r="F444" s="3" t="s">
        <v>147</v>
      </c>
      <c r="G444" s="3" t="s">
        <v>193</v>
      </c>
      <c r="H444" s="47">
        <v>14352500</v>
      </c>
      <c r="I444" s="47">
        <v>0</v>
      </c>
      <c r="J444" s="47">
        <v>0</v>
      </c>
    </row>
    <row r="445" spans="1:10" ht="11.25" customHeight="1">
      <c r="A445" s="2" t="s">
        <v>48</v>
      </c>
      <c r="B445" s="3" t="s">
        <v>69</v>
      </c>
      <c r="C445" s="3" t="s">
        <v>97</v>
      </c>
      <c r="D445" s="3" t="s">
        <v>79</v>
      </c>
      <c r="E445" s="38" t="s">
        <v>672</v>
      </c>
      <c r="F445" s="3"/>
      <c r="G445" s="40"/>
      <c r="H445" s="47">
        <f>H446</f>
        <v>0</v>
      </c>
      <c r="I445" s="47">
        <f>I446</f>
        <v>6963110</v>
      </c>
      <c r="J445" s="47">
        <v>0</v>
      </c>
    </row>
    <row r="446" spans="1:10" ht="45" customHeight="1">
      <c r="A446" s="22" t="s">
        <v>674</v>
      </c>
      <c r="B446" s="3" t="s">
        <v>69</v>
      </c>
      <c r="C446" s="3" t="s">
        <v>97</v>
      </c>
      <c r="D446" s="3" t="s">
        <v>79</v>
      </c>
      <c r="E446" s="38" t="s">
        <v>673</v>
      </c>
      <c r="F446" s="3"/>
      <c r="G446" s="40"/>
      <c r="H446" s="47">
        <f>H447+H448</f>
        <v>0</v>
      </c>
      <c r="I446" s="47">
        <f>I447+I448</f>
        <v>6963110</v>
      </c>
      <c r="J446" s="47">
        <f>J447+J448</f>
        <v>0</v>
      </c>
    </row>
    <row r="447" spans="1:10" ht="11.25" customHeight="1">
      <c r="A447" s="12" t="s">
        <v>149</v>
      </c>
      <c r="B447" s="3" t="s">
        <v>69</v>
      </c>
      <c r="C447" s="3" t="s">
        <v>97</v>
      </c>
      <c r="D447" s="3" t="s">
        <v>79</v>
      </c>
      <c r="E447" s="38" t="s">
        <v>673</v>
      </c>
      <c r="F447" s="3" t="s">
        <v>147</v>
      </c>
      <c r="G447" s="40"/>
      <c r="H447" s="46">
        <v>0</v>
      </c>
      <c r="I447" s="47">
        <v>633010</v>
      </c>
      <c r="J447" s="46">
        <v>0</v>
      </c>
    </row>
    <row r="448" spans="1:10" ht="11.25" customHeight="1">
      <c r="A448" s="12" t="s">
        <v>149</v>
      </c>
      <c r="B448" s="3" t="s">
        <v>69</v>
      </c>
      <c r="C448" s="3" t="s">
        <v>97</v>
      </c>
      <c r="D448" s="3" t="s">
        <v>79</v>
      </c>
      <c r="E448" s="38" t="s">
        <v>673</v>
      </c>
      <c r="F448" s="3" t="s">
        <v>147</v>
      </c>
      <c r="G448" s="3" t="s">
        <v>193</v>
      </c>
      <c r="H448" s="46">
        <v>0</v>
      </c>
      <c r="I448" s="47">
        <v>6330100</v>
      </c>
      <c r="J448" s="46">
        <v>0</v>
      </c>
    </row>
    <row r="449" spans="1:10" ht="11.25" customHeight="1">
      <c r="A449" s="23" t="s">
        <v>536</v>
      </c>
      <c r="B449" s="3" t="s">
        <v>69</v>
      </c>
      <c r="C449" s="3" t="s">
        <v>97</v>
      </c>
      <c r="D449" s="3" t="s">
        <v>79</v>
      </c>
      <c r="E449" s="38" t="s">
        <v>535</v>
      </c>
      <c r="F449" s="40"/>
      <c r="G449" s="40"/>
      <c r="H449" s="44">
        <f t="shared" ref="H449:J449" si="198">H450</f>
        <v>68300</v>
      </c>
      <c r="I449" s="44">
        <f t="shared" si="198"/>
        <v>0</v>
      </c>
      <c r="J449" s="44">
        <f t="shared" si="198"/>
        <v>0</v>
      </c>
    </row>
    <row r="450" spans="1:10" ht="22.5" customHeight="1">
      <c r="A450" s="9" t="s">
        <v>474</v>
      </c>
      <c r="B450" s="3" t="s">
        <v>69</v>
      </c>
      <c r="C450" s="3" t="s">
        <v>97</v>
      </c>
      <c r="D450" s="3" t="s">
        <v>79</v>
      </c>
      <c r="E450" s="38" t="s">
        <v>534</v>
      </c>
      <c r="F450" s="3"/>
      <c r="G450" s="3"/>
      <c r="H450" s="47">
        <f>H451+H453+H452</f>
        <v>68300</v>
      </c>
      <c r="I450" s="47">
        <f t="shared" ref="I450:J450" si="199">I451+I453+I452</f>
        <v>0</v>
      </c>
      <c r="J450" s="47">
        <f t="shared" si="199"/>
        <v>0</v>
      </c>
    </row>
    <row r="451" spans="1:10" ht="11.25" customHeight="1">
      <c r="A451" s="12" t="s">
        <v>149</v>
      </c>
      <c r="B451" s="3" t="s">
        <v>69</v>
      </c>
      <c r="C451" s="3" t="s">
        <v>97</v>
      </c>
      <c r="D451" s="3" t="s">
        <v>79</v>
      </c>
      <c r="E451" s="38" t="s">
        <v>534</v>
      </c>
      <c r="F451" s="3" t="s">
        <v>147</v>
      </c>
      <c r="G451" s="3"/>
      <c r="H451" s="47">
        <v>5000</v>
      </c>
      <c r="I451" s="47">
        <v>0</v>
      </c>
      <c r="J451" s="47">
        <v>0</v>
      </c>
    </row>
    <row r="452" spans="1:10" ht="11.25" customHeight="1">
      <c r="A452" s="12" t="s">
        <v>149</v>
      </c>
      <c r="B452" s="3" t="s">
        <v>69</v>
      </c>
      <c r="C452" s="3" t="s">
        <v>97</v>
      </c>
      <c r="D452" s="3" t="s">
        <v>79</v>
      </c>
      <c r="E452" s="38" t="s">
        <v>534</v>
      </c>
      <c r="F452" s="3" t="s">
        <v>147</v>
      </c>
      <c r="G452" s="3" t="s">
        <v>193</v>
      </c>
      <c r="H452" s="47">
        <v>13300</v>
      </c>
      <c r="I452" s="47">
        <v>0</v>
      </c>
      <c r="J452" s="47">
        <v>0</v>
      </c>
    </row>
    <row r="453" spans="1:10" ht="11.25" customHeight="1">
      <c r="A453" s="12" t="s">
        <v>149</v>
      </c>
      <c r="B453" s="3" t="s">
        <v>69</v>
      </c>
      <c r="C453" s="3" t="s">
        <v>97</v>
      </c>
      <c r="D453" s="3" t="s">
        <v>79</v>
      </c>
      <c r="E453" s="38" t="s">
        <v>534</v>
      </c>
      <c r="F453" s="3" t="s">
        <v>147</v>
      </c>
      <c r="G453" s="3" t="s">
        <v>441</v>
      </c>
      <c r="H453" s="47">
        <v>50000</v>
      </c>
      <c r="I453" s="47">
        <v>0</v>
      </c>
      <c r="J453" s="47">
        <v>0</v>
      </c>
    </row>
    <row r="454" spans="1:10" ht="22.5" customHeight="1">
      <c r="A454" s="9" t="s">
        <v>505</v>
      </c>
      <c r="B454" s="3" t="s">
        <v>69</v>
      </c>
      <c r="C454" s="3" t="s">
        <v>97</v>
      </c>
      <c r="D454" s="3" t="s">
        <v>79</v>
      </c>
      <c r="E454" s="38" t="s">
        <v>257</v>
      </c>
      <c r="F454" s="3"/>
      <c r="G454" s="40"/>
      <c r="H454" s="47">
        <f t="shared" ref="H454:J455" si="200">H455</f>
        <v>300000</v>
      </c>
      <c r="I454" s="47">
        <f t="shared" si="200"/>
        <v>104000</v>
      </c>
      <c r="J454" s="47">
        <f t="shared" si="200"/>
        <v>100000</v>
      </c>
    </row>
    <row r="455" spans="1:10" ht="22.5" customHeight="1">
      <c r="A455" s="10" t="s">
        <v>551</v>
      </c>
      <c r="B455" s="3" t="s">
        <v>69</v>
      </c>
      <c r="C455" s="3" t="s">
        <v>97</v>
      </c>
      <c r="D455" s="3" t="s">
        <v>79</v>
      </c>
      <c r="E455" s="38" t="s">
        <v>549</v>
      </c>
      <c r="F455" s="3"/>
      <c r="G455" s="40"/>
      <c r="H455" s="47">
        <f t="shared" si="200"/>
        <v>300000</v>
      </c>
      <c r="I455" s="47">
        <f t="shared" si="200"/>
        <v>104000</v>
      </c>
      <c r="J455" s="47">
        <f t="shared" si="200"/>
        <v>100000</v>
      </c>
    </row>
    <row r="456" spans="1:10" ht="11.25" customHeight="1">
      <c r="A456" s="12" t="s">
        <v>149</v>
      </c>
      <c r="B456" s="3" t="s">
        <v>69</v>
      </c>
      <c r="C456" s="3" t="s">
        <v>97</v>
      </c>
      <c r="D456" s="3" t="s">
        <v>79</v>
      </c>
      <c r="E456" s="38" t="s">
        <v>549</v>
      </c>
      <c r="F456" s="3" t="s">
        <v>147</v>
      </c>
      <c r="G456" s="40"/>
      <c r="H456" s="47">
        <v>300000</v>
      </c>
      <c r="I456" s="47">
        <v>104000</v>
      </c>
      <c r="J456" s="47">
        <v>100000</v>
      </c>
    </row>
    <row r="457" spans="1:10" ht="22.5" customHeight="1">
      <c r="A457" s="2" t="s">
        <v>425</v>
      </c>
      <c r="B457" s="3" t="s">
        <v>69</v>
      </c>
      <c r="C457" s="3" t="s">
        <v>97</v>
      </c>
      <c r="D457" s="3" t="s">
        <v>79</v>
      </c>
      <c r="E457" s="3" t="s">
        <v>265</v>
      </c>
      <c r="F457" s="3"/>
      <c r="G457" s="3"/>
      <c r="H457" s="46">
        <f t="shared" ref="H457:J459" si="201">H458</f>
        <v>30000</v>
      </c>
      <c r="I457" s="46">
        <f t="shared" si="201"/>
        <v>30000</v>
      </c>
      <c r="J457" s="46">
        <f t="shared" si="201"/>
        <v>30000</v>
      </c>
    </row>
    <row r="458" spans="1:10" ht="22.5" customHeight="1">
      <c r="A458" s="2" t="s">
        <v>389</v>
      </c>
      <c r="B458" s="3" t="s">
        <v>69</v>
      </c>
      <c r="C458" s="3" t="s">
        <v>97</v>
      </c>
      <c r="D458" s="3" t="s">
        <v>79</v>
      </c>
      <c r="E458" s="3" t="s">
        <v>390</v>
      </c>
      <c r="F458" s="3"/>
      <c r="G458" s="3"/>
      <c r="H458" s="46">
        <f t="shared" si="201"/>
        <v>30000</v>
      </c>
      <c r="I458" s="46">
        <f t="shared" si="201"/>
        <v>30000</v>
      </c>
      <c r="J458" s="46">
        <f t="shared" si="201"/>
        <v>30000</v>
      </c>
    </row>
    <row r="459" spans="1:10" ht="22.5" customHeight="1">
      <c r="A459" s="9" t="s">
        <v>423</v>
      </c>
      <c r="B459" s="3" t="s">
        <v>69</v>
      </c>
      <c r="C459" s="3" t="s">
        <v>97</v>
      </c>
      <c r="D459" s="3" t="s">
        <v>79</v>
      </c>
      <c r="E459" s="3" t="s">
        <v>422</v>
      </c>
      <c r="F459" s="3"/>
      <c r="G459" s="3"/>
      <c r="H459" s="46">
        <f t="shared" si="201"/>
        <v>30000</v>
      </c>
      <c r="I459" s="46">
        <f t="shared" si="201"/>
        <v>30000</v>
      </c>
      <c r="J459" s="46">
        <f t="shared" si="201"/>
        <v>30000</v>
      </c>
    </row>
    <row r="460" spans="1:10" ht="11.25" customHeight="1">
      <c r="A460" s="12" t="s">
        <v>149</v>
      </c>
      <c r="B460" s="3" t="s">
        <v>69</v>
      </c>
      <c r="C460" s="3" t="s">
        <v>97</v>
      </c>
      <c r="D460" s="3" t="s">
        <v>79</v>
      </c>
      <c r="E460" s="3" t="s">
        <v>422</v>
      </c>
      <c r="F460" s="3" t="s">
        <v>147</v>
      </c>
      <c r="G460" s="3"/>
      <c r="H460" s="46">
        <v>30000</v>
      </c>
      <c r="I460" s="46">
        <v>30000</v>
      </c>
      <c r="J460" s="46">
        <v>30000</v>
      </c>
    </row>
    <row r="461" spans="1:10" ht="33.75" customHeight="1">
      <c r="A461" s="12" t="s">
        <v>451</v>
      </c>
      <c r="B461" s="3" t="s">
        <v>69</v>
      </c>
      <c r="C461" s="3" t="s">
        <v>97</v>
      </c>
      <c r="D461" s="3" t="s">
        <v>79</v>
      </c>
      <c r="E461" s="3" t="s">
        <v>464</v>
      </c>
      <c r="F461" s="3"/>
      <c r="G461" s="3"/>
      <c r="H461" s="46">
        <f t="shared" ref="H461:H462" si="202">H462</f>
        <v>270000</v>
      </c>
      <c r="I461" s="46">
        <f t="shared" ref="I461:J462" si="203">I462</f>
        <v>0</v>
      </c>
      <c r="J461" s="46">
        <f t="shared" si="203"/>
        <v>0</v>
      </c>
    </row>
    <row r="462" spans="1:10" ht="33.75" customHeight="1">
      <c r="A462" s="12" t="s">
        <v>595</v>
      </c>
      <c r="B462" s="3" t="s">
        <v>69</v>
      </c>
      <c r="C462" s="3" t="s">
        <v>97</v>
      </c>
      <c r="D462" s="3" t="s">
        <v>79</v>
      </c>
      <c r="E462" s="3" t="s">
        <v>465</v>
      </c>
      <c r="F462" s="40"/>
      <c r="G462" s="3"/>
      <c r="H462" s="46">
        <f t="shared" si="202"/>
        <v>270000</v>
      </c>
      <c r="I462" s="46">
        <f t="shared" si="203"/>
        <v>0</v>
      </c>
      <c r="J462" s="46">
        <f t="shared" si="203"/>
        <v>0</v>
      </c>
    </row>
    <row r="463" spans="1:10" ht="11.25" customHeight="1">
      <c r="A463" s="12" t="s">
        <v>149</v>
      </c>
      <c r="B463" s="3" t="s">
        <v>69</v>
      </c>
      <c r="C463" s="3" t="s">
        <v>97</v>
      </c>
      <c r="D463" s="3" t="s">
        <v>79</v>
      </c>
      <c r="E463" s="3" t="s">
        <v>465</v>
      </c>
      <c r="F463" s="3" t="s">
        <v>147</v>
      </c>
      <c r="G463" s="3"/>
      <c r="H463" s="46">
        <v>270000</v>
      </c>
      <c r="I463" s="47">
        <v>0</v>
      </c>
      <c r="J463" s="47">
        <v>0</v>
      </c>
    </row>
    <row r="464" spans="1:10" ht="11.25" customHeight="1">
      <c r="A464" s="9" t="s">
        <v>162</v>
      </c>
      <c r="B464" s="3" t="s">
        <v>69</v>
      </c>
      <c r="C464" s="3" t="s">
        <v>97</v>
      </c>
      <c r="D464" s="3" t="s">
        <v>85</v>
      </c>
      <c r="E464" s="3"/>
      <c r="F464" s="3"/>
      <c r="G464" s="3"/>
      <c r="H464" s="46">
        <f>H465+H480</f>
        <v>30040365.690000001</v>
      </c>
      <c r="I464" s="46">
        <f>I465+I480</f>
        <v>28666114.600000001</v>
      </c>
      <c r="J464" s="46">
        <f>J465+J480</f>
        <v>28691052.690000005</v>
      </c>
    </row>
    <row r="465" spans="1:10" ht="22.5" customHeight="1">
      <c r="A465" s="2" t="s">
        <v>597</v>
      </c>
      <c r="B465" s="3" t="s">
        <v>69</v>
      </c>
      <c r="C465" s="3" t="s">
        <v>97</v>
      </c>
      <c r="D465" s="3" t="s">
        <v>85</v>
      </c>
      <c r="E465" s="3" t="s">
        <v>255</v>
      </c>
      <c r="F465" s="3"/>
      <c r="G465" s="3"/>
      <c r="H465" s="46">
        <f t="shared" ref="H465:J465" si="204">H466</f>
        <v>30016965.690000001</v>
      </c>
      <c r="I465" s="46">
        <f t="shared" si="204"/>
        <v>28641778.600000001</v>
      </c>
      <c r="J465" s="46">
        <f t="shared" si="204"/>
        <v>28665743.250000004</v>
      </c>
    </row>
    <row r="466" spans="1:10" ht="11.25" customHeight="1">
      <c r="A466" s="9" t="s">
        <v>388</v>
      </c>
      <c r="B466" s="3" t="s">
        <v>69</v>
      </c>
      <c r="C466" s="3" t="s">
        <v>97</v>
      </c>
      <c r="D466" s="3" t="s">
        <v>85</v>
      </c>
      <c r="E466" s="3" t="s">
        <v>387</v>
      </c>
      <c r="F466" s="3"/>
      <c r="G466" s="3"/>
      <c r="H466" s="46">
        <f>H467+H474</f>
        <v>30016965.690000001</v>
      </c>
      <c r="I466" s="46">
        <f t="shared" ref="I466:J466" si="205">I467+I474</f>
        <v>28641778.600000001</v>
      </c>
      <c r="J466" s="46">
        <f t="shared" si="205"/>
        <v>28665743.250000004</v>
      </c>
    </row>
    <row r="467" spans="1:10" ht="22.5" customHeight="1">
      <c r="A467" s="9" t="s">
        <v>264</v>
      </c>
      <c r="B467" s="3" t="s">
        <v>69</v>
      </c>
      <c r="C467" s="3" t="s">
        <v>97</v>
      </c>
      <c r="D467" s="3" t="s">
        <v>85</v>
      </c>
      <c r="E467" s="3" t="s">
        <v>331</v>
      </c>
      <c r="F467" s="3"/>
      <c r="G467" s="3"/>
      <c r="H467" s="46">
        <f>H468+H469+H470+H471+H472+H473</f>
        <v>3901479.3600000003</v>
      </c>
      <c r="I467" s="46">
        <f t="shared" ref="I467:J467" si="206">I468+I469+I470+I471+I472+I473</f>
        <v>3924482.27</v>
      </c>
      <c r="J467" s="46">
        <f t="shared" si="206"/>
        <v>3948405.32</v>
      </c>
    </row>
    <row r="468" spans="1:10" ht="11.25" customHeight="1">
      <c r="A468" s="10" t="s">
        <v>374</v>
      </c>
      <c r="B468" s="3" t="s">
        <v>69</v>
      </c>
      <c r="C468" s="3" t="s">
        <v>97</v>
      </c>
      <c r="D468" s="3" t="s">
        <v>85</v>
      </c>
      <c r="E468" s="3" t="s">
        <v>331</v>
      </c>
      <c r="F468" s="3" t="s">
        <v>84</v>
      </c>
      <c r="G468" s="3"/>
      <c r="H468" s="46">
        <v>2554843.6800000002</v>
      </c>
      <c r="I468" s="46">
        <v>2554843.6800000002</v>
      </c>
      <c r="J468" s="46">
        <v>2554843.6800000002</v>
      </c>
    </row>
    <row r="469" spans="1:10" ht="22.5">
      <c r="A469" s="12" t="s">
        <v>87</v>
      </c>
      <c r="B469" s="3" t="s">
        <v>69</v>
      </c>
      <c r="C469" s="3" t="s">
        <v>97</v>
      </c>
      <c r="D469" s="3" t="s">
        <v>85</v>
      </c>
      <c r="E469" s="3" t="s">
        <v>331</v>
      </c>
      <c r="F469" s="3" t="s">
        <v>86</v>
      </c>
      <c r="G469" s="3"/>
      <c r="H469" s="46">
        <v>14000</v>
      </c>
      <c r="I469" s="46">
        <v>14560</v>
      </c>
      <c r="J469" s="46">
        <v>15142.4</v>
      </c>
    </row>
    <row r="470" spans="1:10" ht="33.75">
      <c r="A470" s="10" t="s">
        <v>376</v>
      </c>
      <c r="B470" s="3" t="s">
        <v>69</v>
      </c>
      <c r="C470" s="3" t="s">
        <v>97</v>
      </c>
      <c r="D470" s="3" t="s">
        <v>85</v>
      </c>
      <c r="E470" s="3" t="s">
        <v>331</v>
      </c>
      <c r="F470" s="3" t="s">
        <v>375</v>
      </c>
      <c r="G470" s="3"/>
      <c r="H470" s="46">
        <v>771562.79</v>
      </c>
      <c r="I470" s="46">
        <v>771562.79</v>
      </c>
      <c r="J470" s="46">
        <v>771562.79</v>
      </c>
    </row>
    <row r="471" spans="1:10" ht="22.5">
      <c r="A471" s="2" t="s">
        <v>173</v>
      </c>
      <c r="B471" s="3" t="s">
        <v>69</v>
      </c>
      <c r="C471" s="3" t="s">
        <v>97</v>
      </c>
      <c r="D471" s="3" t="s">
        <v>85</v>
      </c>
      <c r="E471" s="3" t="s">
        <v>331</v>
      </c>
      <c r="F471" s="3" t="s">
        <v>172</v>
      </c>
      <c r="G471" s="3"/>
      <c r="H471" s="46">
        <f>17500+50000</f>
        <v>67500</v>
      </c>
      <c r="I471" s="46">
        <f>18200+52000</f>
        <v>70200</v>
      </c>
      <c r="J471" s="46">
        <f>18928+54080</f>
        <v>73008</v>
      </c>
    </row>
    <row r="472" spans="1:10" ht="11.25" customHeight="1">
      <c r="A472" s="2" t="s">
        <v>383</v>
      </c>
      <c r="B472" s="3" t="s">
        <v>69</v>
      </c>
      <c r="C472" s="3" t="s">
        <v>97</v>
      </c>
      <c r="D472" s="3" t="s">
        <v>85</v>
      </c>
      <c r="E472" s="3" t="s">
        <v>331</v>
      </c>
      <c r="F472" s="3" t="s">
        <v>88</v>
      </c>
      <c r="G472" s="3"/>
      <c r="H472" s="46">
        <v>490572.89</v>
      </c>
      <c r="I472" s="46">
        <v>510195.8</v>
      </c>
      <c r="J472" s="46">
        <v>530603.65</v>
      </c>
    </row>
    <row r="473" spans="1:10" ht="11.25" customHeight="1">
      <c r="A473" s="10" t="s">
        <v>282</v>
      </c>
      <c r="B473" s="3" t="s">
        <v>69</v>
      </c>
      <c r="C473" s="3" t="s">
        <v>97</v>
      </c>
      <c r="D473" s="3" t="s">
        <v>85</v>
      </c>
      <c r="E473" s="3" t="s">
        <v>331</v>
      </c>
      <c r="F473" s="3" t="s">
        <v>90</v>
      </c>
      <c r="G473" s="3"/>
      <c r="H473" s="46">
        <v>3000</v>
      </c>
      <c r="I473" s="46">
        <v>3120</v>
      </c>
      <c r="J473" s="46">
        <v>3244.8</v>
      </c>
    </row>
    <row r="474" spans="1:10" ht="33.75" customHeight="1">
      <c r="A474" s="9" t="s">
        <v>150</v>
      </c>
      <c r="B474" s="3" t="s">
        <v>69</v>
      </c>
      <c r="C474" s="3" t="s">
        <v>97</v>
      </c>
      <c r="D474" s="3" t="s">
        <v>85</v>
      </c>
      <c r="E474" s="3" t="s">
        <v>332</v>
      </c>
      <c r="F474" s="3"/>
      <c r="G474" s="3"/>
      <c r="H474" s="46">
        <f t="shared" ref="H474:J474" si="207">H475+H476+H477+H478+H479</f>
        <v>26115486.330000002</v>
      </c>
      <c r="I474" s="46">
        <f t="shared" si="207"/>
        <v>24717296.330000002</v>
      </c>
      <c r="J474" s="46">
        <f t="shared" si="207"/>
        <v>24717337.930000003</v>
      </c>
    </row>
    <row r="475" spans="1:10" ht="11.25" customHeight="1">
      <c r="A475" s="10" t="s">
        <v>378</v>
      </c>
      <c r="B475" s="3" t="s">
        <v>69</v>
      </c>
      <c r="C475" s="3" t="s">
        <v>97</v>
      </c>
      <c r="D475" s="3" t="s">
        <v>85</v>
      </c>
      <c r="E475" s="3" t="s">
        <v>332</v>
      </c>
      <c r="F475" s="3" t="s">
        <v>161</v>
      </c>
      <c r="G475" s="3"/>
      <c r="H475" s="46">
        <f>665703.42+4430098.86+13887497.52</f>
        <v>18983299.800000001</v>
      </c>
      <c r="I475" s="46">
        <f t="shared" ref="I475:J475" si="208">665703.42+4430098.86+13887497.52</f>
        <v>18983299.800000001</v>
      </c>
      <c r="J475" s="46">
        <f t="shared" si="208"/>
        <v>18983299.800000001</v>
      </c>
    </row>
    <row r="476" spans="1:10" ht="22.5" customHeight="1">
      <c r="A476" s="10" t="s">
        <v>379</v>
      </c>
      <c r="B476" s="3" t="s">
        <v>69</v>
      </c>
      <c r="C476" s="3" t="s">
        <v>97</v>
      </c>
      <c r="D476" s="3" t="s">
        <v>85</v>
      </c>
      <c r="E476" s="3" t="s">
        <v>332</v>
      </c>
      <c r="F476" s="3" t="s">
        <v>377</v>
      </c>
      <c r="G476" s="3"/>
      <c r="H476" s="46">
        <f>201042.43+1337889.85+4194024.25</f>
        <v>5732956.5300000003</v>
      </c>
      <c r="I476" s="46">
        <f t="shared" ref="I476:J476" si="209">201042.43+1337889.85+4194024.25</f>
        <v>5732956.5300000003</v>
      </c>
      <c r="J476" s="46">
        <f t="shared" si="209"/>
        <v>5732956.5300000003</v>
      </c>
    </row>
    <row r="477" spans="1:10" ht="22.5">
      <c r="A477" s="2" t="s">
        <v>173</v>
      </c>
      <c r="B477" s="3" t="s">
        <v>69</v>
      </c>
      <c r="C477" s="3" t="s">
        <v>97</v>
      </c>
      <c r="D477" s="3" t="s">
        <v>85</v>
      </c>
      <c r="E477" s="3" t="s">
        <v>332</v>
      </c>
      <c r="F477" s="3" t="s">
        <v>172</v>
      </c>
      <c r="G477" s="3"/>
      <c r="H477" s="46">
        <f>807230+300000</f>
        <v>1107230</v>
      </c>
      <c r="I477" s="47">
        <v>0</v>
      </c>
      <c r="J477" s="47">
        <v>0</v>
      </c>
    </row>
    <row r="478" spans="1:10" ht="11.25" customHeight="1">
      <c r="A478" s="2" t="s">
        <v>383</v>
      </c>
      <c r="B478" s="41" t="s">
        <v>69</v>
      </c>
      <c r="C478" s="41" t="s">
        <v>97</v>
      </c>
      <c r="D478" s="41" t="s">
        <v>85</v>
      </c>
      <c r="E478" s="3" t="s">
        <v>332</v>
      </c>
      <c r="F478" s="41" t="s">
        <v>88</v>
      </c>
      <c r="G478" s="41"/>
      <c r="H478" s="49">
        <v>291000</v>
      </c>
      <c r="I478" s="47">
        <v>0</v>
      </c>
      <c r="J478" s="47">
        <v>0</v>
      </c>
    </row>
    <row r="479" spans="1:10" ht="11.25" customHeight="1">
      <c r="A479" s="2" t="s">
        <v>91</v>
      </c>
      <c r="B479" s="41" t="s">
        <v>69</v>
      </c>
      <c r="C479" s="41" t="s">
        <v>97</v>
      </c>
      <c r="D479" s="41" t="s">
        <v>85</v>
      </c>
      <c r="E479" s="3" t="s">
        <v>332</v>
      </c>
      <c r="F479" s="41" t="s">
        <v>89</v>
      </c>
      <c r="G479" s="41"/>
      <c r="H479" s="49">
        <v>1000</v>
      </c>
      <c r="I479" s="49">
        <v>1040</v>
      </c>
      <c r="J479" s="49">
        <v>1081.5999999999999</v>
      </c>
    </row>
    <row r="480" spans="1:10" ht="11.25" customHeight="1">
      <c r="A480" s="2" t="s">
        <v>424</v>
      </c>
      <c r="B480" s="3" t="s">
        <v>69</v>
      </c>
      <c r="C480" s="3" t="s">
        <v>97</v>
      </c>
      <c r="D480" s="3" t="s">
        <v>85</v>
      </c>
      <c r="E480" s="3" t="s">
        <v>266</v>
      </c>
      <c r="F480" s="3"/>
      <c r="G480" s="3"/>
      <c r="H480" s="46">
        <f t="shared" ref="H480:J482" si="210">H481</f>
        <v>23400</v>
      </c>
      <c r="I480" s="46">
        <f t="shared" si="210"/>
        <v>24336</v>
      </c>
      <c r="J480" s="46">
        <f t="shared" si="210"/>
        <v>25309.439999999999</v>
      </c>
    </row>
    <row r="481" spans="1:10" ht="11.25" customHeight="1">
      <c r="A481" s="2" t="s">
        <v>229</v>
      </c>
      <c r="B481" s="3" t="s">
        <v>69</v>
      </c>
      <c r="C481" s="3" t="s">
        <v>97</v>
      </c>
      <c r="D481" s="3" t="s">
        <v>85</v>
      </c>
      <c r="E481" s="3" t="s">
        <v>274</v>
      </c>
      <c r="F481" s="3"/>
      <c r="G481" s="3"/>
      <c r="H481" s="46">
        <f t="shared" si="210"/>
        <v>23400</v>
      </c>
      <c r="I481" s="46">
        <f t="shared" si="210"/>
        <v>24336</v>
      </c>
      <c r="J481" s="46">
        <f t="shared" si="210"/>
        <v>25309.439999999999</v>
      </c>
    </row>
    <row r="482" spans="1:10" ht="11.25" customHeight="1">
      <c r="A482" s="2" t="s">
        <v>18</v>
      </c>
      <c r="B482" s="3" t="s">
        <v>69</v>
      </c>
      <c r="C482" s="3" t="s">
        <v>97</v>
      </c>
      <c r="D482" s="3" t="s">
        <v>85</v>
      </c>
      <c r="E482" s="3" t="s">
        <v>333</v>
      </c>
      <c r="F482" s="3"/>
      <c r="G482" s="3"/>
      <c r="H482" s="46">
        <f t="shared" si="210"/>
        <v>23400</v>
      </c>
      <c r="I482" s="46">
        <f t="shared" si="210"/>
        <v>24336</v>
      </c>
      <c r="J482" s="46">
        <f t="shared" si="210"/>
        <v>25309.439999999999</v>
      </c>
    </row>
    <row r="483" spans="1:10" ht="11.25" customHeight="1">
      <c r="A483" s="2" t="s">
        <v>96</v>
      </c>
      <c r="B483" s="3" t="s">
        <v>69</v>
      </c>
      <c r="C483" s="3" t="s">
        <v>97</v>
      </c>
      <c r="D483" s="3" t="s">
        <v>85</v>
      </c>
      <c r="E483" s="3" t="s">
        <v>333</v>
      </c>
      <c r="F483" s="3" t="s">
        <v>95</v>
      </c>
      <c r="G483" s="3"/>
      <c r="H483" s="46">
        <v>23400</v>
      </c>
      <c r="I483" s="46">
        <v>24336</v>
      </c>
      <c r="J483" s="46">
        <v>25309.439999999999</v>
      </c>
    </row>
    <row r="484" spans="1:10" ht="22.5" customHeight="1">
      <c r="A484" s="2" t="s">
        <v>63</v>
      </c>
      <c r="B484" s="3" t="s">
        <v>70</v>
      </c>
      <c r="C484" s="28"/>
      <c r="D484" s="28"/>
      <c r="E484" s="28"/>
      <c r="F484" s="28"/>
      <c r="G484" s="28"/>
      <c r="H484" s="46">
        <f>H485+H721+H735</f>
        <v>1983722906.8700001</v>
      </c>
      <c r="I484" s="46">
        <f>I485+I721+I735</f>
        <v>1818844390.8299999</v>
      </c>
      <c r="J484" s="46">
        <f>J485+J721+J735</f>
        <v>1824770233.9199998</v>
      </c>
    </row>
    <row r="485" spans="1:10" ht="11.25" customHeight="1">
      <c r="A485" s="2" t="s">
        <v>157</v>
      </c>
      <c r="B485" s="3" t="s">
        <v>70</v>
      </c>
      <c r="C485" s="3" t="s">
        <v>106</v>
      </c>
      <c r="D485" s="3" t="s">
        <v>80</v>
      </c>
      <c r="E485" s="3"/>
      <c r="F485" s="3"/>
      <c r="G485" s="3"/>
      <c r="H485" s="46">
        <f>H486+H544+H644+H660+H669</f>
        <v>1951597906.8700001</v>
      </c>
      <c r="I485" s="46">
        <f>I486+I544+I644+I660+I669</f>
        <v>1786719390.8299999</v>
      </c>
      <c r="J485" s="46">
        <f>J486+J544+J644+J660+J669</f>
        <v>1792645233.9199998</v>
      </c>
    </row>
    <row r="486" spans="1:10" ht="11.25" customHeight="1">
      <c r="A486" s="2" t="s">
        <v>20</v>
      </c>
      <c r="B486" s="3" t="s">
        <v>70</v>
      </c>
      <c r="C486" s="3" t="s">
        <v>106</v>
      </c>
      <c r="D486" s="3" t="s">
        <v>79</v>
      </c>
      <c r="E486" s="3"/>
      <c r="F486" s="3"/>
      <c r="G486" s="3"/>
      <c r="H486" s="46">
        <f>H487+H538+H531</f>
        <v>791328415</v>
      </c>
      <c r="I486" s="46">
        <f>I487+I538+I531</f>
        <v>724576615</v>
      </c>
      <c r="J486" s="46">
        <f>J487+J538+J531</f>
        <v>724953415</v>
      </c>
    </row>
    <row r="487" spans="1:10" ht="22.5" customHeight="1">
      <c r="A487" s="12" t="s">
        <v>427</v>
      </c>
      <c r="B487" s="3" t="s">
        <v>70</v>
      </c>
      <c r="C487" s="3" t="s">
        <v>106</v>
      </c>
      <c r="D487" s="3" t="s">
        <v>79</v>
      </c>
      <c r="E487" s="3" t="s">
        <v>241</v>
      </c>
      <c r="F487" s="3"/>
      <c r="G487" s="3"/>
      <c r="H487" s="46">
        <f>H488+H499+H520</f>
        <v>789301415</v>
      </c>
      <c r="I487" s="46">
        <f>I488+I499+I520</f>
        <v>720496615</v>
      </c>
      <c r="J487" s="46">
        <f>J488+J499+J520</f>
        <v>720873415</v>
      </c>
    </row>
    <row r="488" spans="1:10" ht="33.75" customHeight="1">
      <c r="A488" s="10" t="s">
        <v>5</v>
      </c>
      <c r="B488" s="3" t="s">
        <v>70</v>
      </c>
      <c r="C488" s="3" t="s">
        <v>106</v>
      </c>
      <c r="D488" s="3" t="s">
        <v>79</v>
      </c>
      <c r="E488" s="3" t="s">
        <v>3</v>
      </c>
      <c r="F488" s="3"/>
      <c r="G488" s="3"/>
      <c r="H488" s="46">
        <f>H494+H489+H492</f>
        <v>78222310</v>
      </c>
      <c r="I488" s="46">
        <f t="shared" ref="I488:J488" si="211">I494+I489+I492</f>
        <v>78222310</v>
      </c>
      <c r="J488" s="46">
        <f t="shared" si="211"/>
        <v>78222310</v>
      </c>
    </row>
    <row r="489" spans="1:10" ht="11.25" customHeight="1">
      <c r="A489" s="2" t="s">
        <v>12</v>
      </c>
      <c r="B489" s="3" t="s">
        <v>70</v>
      </c>
      <c r="C489" s="3" t="s">
        <v>106</v>
      </c>
      <c r="D489" s="3" t="s">
        <v>79</v>
      </c>
      <c r="E489" s="3" t="s">
        <v>337</v>
      </c>
      <c r="F489" s="3"/>
      <c r="G489" s="3"/>
      <c r="H489" s="46">
        <f>H491+H490</f>
        <v>40526900</v>
      </c>
      <c r="I489" s="46">
        <f t="shared" ref="I489:J489" si="212">I491+I490</f>
        <v>40526900</v>
      </c>
      <c r="J489" s="46">
        <f t="shared" si="212"/>
        <v>40526900</v>
      </c>
    </row>
    <row r="490" spans="1:10" ht="11.25" customHeight="1">
      <c r="A490" s="2" t="s">
        <v>383</v>
      </c>
      <c r="B490" s="3" t="s">
        <v>70</v>
      </c>
      <c r="C490" s="3" t="s">
        <v>106</v>
      </c>
      <c r="D490" s="3" t="s">
        <v>79</v>
      </c>
      <c r="E490" s="3" t="s">
        <v>337</v>
      </c>
      <c r="F490" s="3" t="s">
        <v>88</v>
      </c>
      <c r="G490" s="3"/>
      <c r="H490" s="46">
        <v>27562440</v>
      </c>
      <c r="I490" s="46">
        <v>27562440</v>
      </c>
      <c r="J490" s="46">
        <v>27562440</v>
      </c>
    </row>
    <row r="491" spans="1:10" ht="33.75" customHeight="1">
      <c r="A491" s="2" t="s">
        <v>148</v>
      </c>
      <c r="B491" s="3" t="s">
        <v>70</v>
      </c>
      <c r="C491" s="3" t="s">
        <v>106</v>
      </c>
      <c r="D491" s="3" t="s">
        <v>79</v>
      </c>
      <c r="E491" s="3" t="s">
        <v>337</v>
      </c>
      <c r="F491" s="3" t="s">
        <v>146</v>
      </c>
      <c r="G491" s="3"/>
      <c r="H491" s="46">
        <v>12964460</v>
      </c>
      <c r="I491" s="46">
        <v>12964460</v>
      </c>
      <c r="J491" s="46">
        <v>12964460</v>
      </c>
    </row>
    <row r="492" spans="1:10" ht="11.25" customHeight="1">
      <c r="A492" s="2" t="s">
        <v>339</v>
      </c>
      <c r="B492" s="3" t="s">
        <v>70</v>
      </c>
      <c r="C492" s="3" t="s">
        <v>106</v>
      </c>
      <c r="D492" s="3" t="s">
        <v>79</v>
      </c>
      <c r="E492" s="3" t="s">
        <v>338</v>
      </c>
      <c r="F492" s="3"/>
      <c r="G492" s="3"/>
      <c r="H492" s="46">
        <f>H493</f>
        <v>34532000</v>
      </c>
      <c r="I492" s="46">
        <f t="shared" ref="I492:J492" si="213">I493</f>
        <v>34532000</v>
      </c>
      <c r="J492" s="46">
        <f t="shared" si="213"/>
        <v>34532000</v>
      </c>
    </row>
    <row r="493" spans="1:10" ht="11.25" customHeight="1">
      <c r="A493" s="2" t="s">
        <v>383</v>
      </c>
      <c r="B493" s="3" t="s">
        <v>70</v>
      </c>
      <c r="C493" s="3" t="s">
        <v>106</v>
      </c>
      <c r="D493" s="3" t="s">
        <v>79</v>
      </c>
      <c r="E493" s="3" t="s">
        <v>338</v>
      </c>
      <c r="F493" s="3" t="s">
        <v>88</v>
      </c>
      <c r="G493" s="3"/>
      <c r="H493" s="46">
        <v>34532000</v>
      </c>
      <c r="I493" s="46">
        <v>34532000</v>
      </c>
      <c r="J493" s="46">
        <v>34532000</v>
      </c>
    </row>
    <row r="494" spans="1:10" ht="56.25" customHeight="1">
      <c r="A494" s="24" t="s">
        <v>33</v>
      </c>
      <c r="B494" s="3" t="s">
        <v>70</v>
      </c>
      <c r="C494" s="3" t="s">
        <v>106</v>
      </c>
      <c r="D494" s="3" t="s">
        <v>79</v>
      </c>
      <c r="E494" s="39" t="s">
        <v>336</v>
      </c>
      <c r="F494" s="3"/>
      <c r="G494" s="3"/>
      <c r="H494" s="46">
        <f>H495+H497+H496+H498</f>
        <v>3163410</v>
      </c>
      <c r="I494" s="46">
        <f t="shared" ref="I494:J494" si="214">I495+I497+I496+I498</f>
        <v>3163410</v>
      </c>
      <c r="J494" s="46">
        <f t="shared" si="214"/>
        <v>3163410</v>
      </c>
    </row>
    <row r="495" spans="1:10" ht="11.25" customHeight="1">
      <c r="A495" s="2" t="s">
        <v>384</v>
      </c>
      <c r="B495" s="3" t="s">
        <v>70</v>
      </c>
      <c r="C495" s="3" t="s">
        <v>106</v>
      </c>
      <c r="D495" s="3" t="s">
        <v>79</v>
      </c>
      <c r="E495" s="39" t="s">
        <v>336</v>
      </c>
      <c r="F495" s="3" t="s">
        <v>88</v>
      </c>
      <c r="G495" s="3"/>
      <c r="H495" s="46">
        <v>1677462</v>
      </c>
      <c r="I495" s="46">
        <v>1677462</v>
      </c>
      <c r="J495" s="46">
        <v>1677462</v>
      </c>
    </row>
    <row r="496" spans="1:10" ht="11.25" customHeight="1">
      <c r="A496" s="2" t="s">
        <v>384</v>
      </c>
      <c r="B496" s="3" t="s">
        <v>70</v>
      </c>
      <c r="C496" s="3" t="s">
        <v>106</v>
      </c>
      <c r="D496" s="3" t="s">
        <v>79</v>
      </c>
      <c r="E496" s="39" t="s">
        <v>336</v>
      </c>
      <c r="F496" s="3" t="s">
        <v>88</v>
      </c>
      <c r="G496" s="3" t="s">
        <v>193</v>
      </c>
      <c r="H496" s="46">
        <v>451698</v>
      </c>
      <c r="I496" s="46">
        <v>451698</v>
      </c>
      <c r="J496" s="46">
        <v>451698</v>
      </c>
    </row>
    <row r="497" spans="1:10" ht="11.25" customHeight="1">
      <c r="A497" s="2" t="s">
        <v>149</v>
      </c>
      <c r="B497" s="3" t="s">
        <v>70</v>
      </c>
      <c r="C497" s="3" t="s">
        <v>106</v>
      </c>
      <c r="D497" s="3" t="s">
        <v>79</v>
      </c>
      <c r="E497" s="39" t="s">
        <v>336</v>
      </c>
      <c r="F497" s="3" t="s">
        <v>147</v>
      </c>
      <c r="G497" s="3"/>
      <c r="H497" s="46">
        <v>814835</v>
      </c>
      <c r="I497" s="46">
        <v>814835</v>
      </c>
      <c r="J497" s="46">
        <v>814835</v>
      </c>
    </row>
    <row r="498" spans="1:10" ht="11.25" customHeight="1">
      <c r="A498" s="2" t="s">
        <v>149</v>
      </c>
      <c r="B498" s="3" t="s">
        <v>70</v>
      </c>
      <c r="C498" s="3" t="s">
        <v>106</v>
      </c>
      <c r="D498" s="3" t="s">
        <v>79</v>
      </c>
      <c r="E498" s="39" t="s">
        <v>336</v>
      </c>
      <c r="F498" s="3" t="s">
        <v>147</v>
      </c>
      <c r="G498" s="3" t="s">
        <v>193</v>
      </c>
      <c r="H498" s="46">
        <v>219415</v>
      </c>
      <c r="I498" s="46">
        <v>219415</v>
      </c>
      <c r="J498" s="46">
        <v>219415</v>
      </c>
    </row>
    <row r="499" spans="1:10" ht="22.5" customHeight="1">
      <c r="A499" s="12" t="s">
        <v>6</v>
      </c>
      <c r="B499" s="3" t="s">
        <v>70</v>
      </c>
      <c r="C499" s="3" t="s">
        <v>106</v>
      </c>
      <c r="D499" s="3" t="s">
        <v>79</v>
      </c>
      <c r="E499" s="3" t="s">
        <v>4</v>
      </c>
      <c r="F499" s="3"/>
      <c r="G499" s="3"/>
      <c r="H499" s="46">
        <f>H500+H507+H505+H515</f>
        <v>699400005</v>
      </c>
      <c r="I499" s="46">
        <f>I500+I507+I505+I515</f>
        <v>639595205</v>
      </c>
      <c r="J499" s="46">
        <f>J500+J507+J505+J515</f>
        <v>639972005</v>
      </c>
    </row>
    <row r="500" spans="1:10" ht="33.75" customHeight="1">
      <c r="A500" s="9" t="s">
        <v>175</v>
      </c>
      <c r="B500" s="3" t="s">
        <v>70</v>
      </c>
      <c r="C500" s="3" t="s">
        <v>106</v>
      </c>
      <c r="D500" s="3" t="s">
        <v>79</v>
      </c>
      <c r="E500" s="3" t="s">
        <v>197</v>
      </c>
      <c r="F500" s="3"/>
      <c r="G500" s="3"/>
      <c r="H500" s="46">
        <f>H501+H502+H503+H504</f>
        <v>343005300</v>
      </c>
      <c r="I500" s="46">
        <f t="shared" ref="I500:J500" si="215">I501+I502+I503+I504</f>
        <v>343357700</v>
      </c>
      <c r="J500" s="46">
        <f t="shared" si="215"/>
        <v>343724300</v>
      </c>
    </row>
    <row r="501" spans="1:10" ht="11.25" customHeight="1">
      <c r="A501" s="10" t="s">
        <v>378</v>
      </c>
      <c r="B501" s="3" t="s">
        <v>70</v>
      </c>
      <c r="C501" s="3" t="s">
        <v>106</v>
      </c>
      <c r="D501" s="3" t="s">
        <v>79</v>
      </c>
      <c r="E501" s="3" t="s">
        <v>197</v>
      </c>
      <c r="F501" s="3" t="s">
        <v>161</v>
      </c>
      <c r="G501" s="3" t="s">
        <v>193</v>
      </c>
      <c r="H501" s="46">
        <v>184994400</v>
      </c>
      <c r="I501" s="46">
        <v>185187600</v>
      </c>
      <c r="J501" s="46">
        <v>185388500</v>
      </c>
    </row>
    <row r="502" spans="1:10" ht="22.5" customHeight="1">
      <c r="A502" s="10" t="s">
        <v>379</v>
      </c>
      <c r="B502" s="3" t="s">
        <v>70</v>
      </c>
      <c r="C502" s="3" t="s">
        <v>106</v>
      </c>
      <c r="D502" s="3" t="s">
        <v>79</v>
      </c>
      <c r="E502" s="3" t="s">
        <v>197</v>
      </c>
      <c r="F502" s="3" t="s">
        <v>377</v>
      </c>
      <c r="G502" s="3" t="s">
        <v>193</v>
      </c>
      <c r="H502" s="46">
        <v>55868300</v>
      </c>
      <c r="I502" s="46">
        <v>55926700</v>
      </c>
      <c r="J502" s="46">
        <v>55987300</v>
      </c>
    </row>
    <row r="503" spans="1:10" ht="11.25" customHeight="1">
      <c r="A503" s="2" t="s">
        <v>384</v>
      </c>
      <c r="B503" s="3" t="s">
        <v>70</v>
      </c>
      <c r="C503" s="3" t="s">
        <v>106</v>
      </c>
      <c r="D503" s="3" t="s">
        <v>79</v>
      </c>
      <c r="E503" s="3" t="s">
        <v>197</v>
      </c>
      <c r="F503" s="3" t="s">
        <v>88</v>
      </c>
      <c r="G503" s="3" t="s">
        <v>193</v>
      </c>
      <c r="H503" s="46">
        <v>5525000</v>
      </c>
      <c r="I503" s="46">
        <v>5525000</v>
      </c>
      <c r="J503" s="46">
        <v>5525000</v>
      </c>
    </row>
    <row r="504" spans="1:10" ht="33.75" customHeight="1">
      <c r="A504" s="2" t="s">
        <v>148</v>
      </c>
      <c r="B504" s="3" t="s">
        <v>70</v>
      </c>
      <c r="C504" s="3" t="s">
        <v>106</v>
      </c>
      <c r="D504" s="3" t="s">
        <v>79</v>
      </c>
      <c r="E504" s="3" t="s">
        <v>197</v>
      </c>
      <c r="F504" s="3" t="s">
        <v>146</v>
      </c>
      <c r="G504" s="3" t="s">
        <v>193</v>
      </c>
      <c r="H504" s="46">
        <v>96617600</v>
      </c>
      <c r="I504" s="46">
        <v>96718400</v>
      </c>
      <c r="J504" s="46">
        <v>96823500</v>
      </c>
    </row>
    <row r="505" spans="1:10" ht="33.75" customHeight="1">
      <c r="A505" s="2" t="s">
        <v>170</v>
      </c>
      <c r="B505" s="3" t="s">
        <v>70</v>
      </c>
      <c r="C505" s="3" t="s">
        <v>106</v>
      </c>
      <c r="D505" s="3" t="s">
        <v>79</v>
      </c>
      <c r="E505" s="3" t="s">
        <v>199</v>
      </c>
      <c r="F505" s="3"/>
      <c r="G505" s="3"/>
      <c r="H505" s="46">
        <f>H506</f>
        <v>6277800</v>
      </c>
      <c r="I505" s="46">
        <f t="shared" ref="I505:J505" si="216">I506</f>
        <v>6287600</v>
      </c>
      <c r="J505" s="46">
        <f t="shared" si="216"/>
        <v>6297800</v>
      </c>
    </row>
    <row r="506" spans="1:10" ht="22.5" customHeight="1">
      <c r="A506" s="9" t="s">
        <v>524</v>
      </c>
      <c r="B506" s="3" t="s">
        <v>70</v>
      </c>
      <c r="C506" s="3" t="s">
        <v>106</v>
      </c>
      <c r="D506" s="3" t="s">
        <v>79</v>
      </c>
      <c r="E506" s="3" t="s">
        <v>199</v>
      </c>
      <c r="F506" s="3" t="s">
        <v>523</v>
      </c>
      <c r="G506" s="3" t="s">
        <v>193</v>
      </c>
      <c r="H506" s="47">
        <v>6277800</v>
      </c>
      <c r="I506" s="47">
        <v>6287600</v>
      </c>
      <c r="J506" s="47">
        <v>6297800</v>
      </c>
    </row>
    <row r="507" spans="1:10" ht="33.75" customHeight="1">
      <c r="A507" s="11" t="s">
        <v>456</v>
      </c>
      <c r="B507" s="3" t="s">
        <v>70</v>
      </c>
      <c r="C507" s="3" t="s">
        <v>106</v>
      </c>
      <c r="D507" s="3" t="s">
        <v>79</v>
      </c>
      <c r="E507" s="3" t="s">
        <v>340</v>
      </c>
      <c r="F507" s="3"/>
      <c r="G507" s="3"/>
      <c r="H507" s="46">
        <f t="shared" ref="H507" si="217">H508+H509+H510+H511+H512+H513+H514</f>
        <v>347006220</v>
      </c>
      <c r="I507" s="46">
        <f t="shared" ref="I507" si="218">I508+I509+I510+I511+I512+I513+I514</f>
        <v>286839220</v>
      </c>
      <c r="J507" s="46">
        <f t="shared" ref="J507" si="219">J508+J509+J510+J511+J512+J513+J514</f>
        <v>286839220</v>
      </c>
    </row>
    <row r="508" spans="1:10" ht="11.25" customHeight="1">
      <c r="A508" s="10" t="s">
        <v>378</v>
      </c>
      <c r="B508" s="3" t="s">
        <v>70</v>
      </c>
      <c r="C508" s="3" t="s">
        <v>106</v>
      </c>
      <c r="D508" s="3" t="s">
        <v>79</v>
      </c>
      <c r="E508" s="3" t="s">
        <v>340</v>
      </c>
      <c r="F508" s="3" t="s">
        <v>161</v>
      </c>
      <c r="G508" s="3"/>
      <c r="H508" s="46">
        <f>156175220</f>
        <v>156175220</v>
      </c>
      <c r="I508" s="46">
        <f t="shared" ref="I508:J508" si="220">156175220-23000000</f>
        <v>133175220</v>
      </c>
      <c r="J508" s="46">
        <f t="shared" si="220"/>
        <v>133175220</v>
      </c>
    </row>
    <row r="509" spans="1:10" ht="22.5" customHeight="1">
      <c r="A509" s="10" t="s">
        <v>379</v>
      </c>
      <c r="B509" s="3" t="s">
        <v>70</v>
      </c>
      <c r="C509" s="3" t="s">
        <v>106</v>
      </c>
      <c r="D509" s="3" t="s">
        <v>79</v>
      </c>
      <c r="E509" s="3" t="s">
        <v>340</v>
      </c>
      <c r="F509" s="3" t="s">
        <v>377</v>
      </c>
      <c r="G509" s="3"/>
      <c r="H509" s="46">
        <f>47164930</f>
        <v>47164930</v>
      </c>
      <c r="I509" s="46">
        <f t="shared" ref="I509:J509" si="221">47164930-7000000</f>
        <v>40164930</v>
      </c>
      <c r="J509" s="46">
        <f t="shared" si="221"/>
        <v>40164930</v>
      </c>
    </row>
    <row r="510" spans="1:10" ht="22.5">
      <c r="A510" s="2" t="s">
        <v>173</v>
      </c>
      <c r="B510" s="3" t="s">
        <v>70</v>
      </c>
      <c r="C510" s="3" t="s">
        <v>106</v>
      </c>
      <c r="D510" s="3" t="s">
        <v>79</v>
      </c>
      <c r="E510" s="3" t="s">
        <v>340</v>
      </c>
      <c r="F510" s="3" t="s">
        <v>172</v>
      </c>
      <c r="G510" s="3"/>
      <c r="H510" s="47">
        <v>3400000</v>
      </c>
      <c r="I510" s="47">
        <v>2000000</v>
      </c>
      <c r="J510" s="47">
        <v>2000000</v>
      </c>
    </row>
    <row r="511" spans="1:10" ht="11.25" customHeight="1">
      <c r="A511" s="2" t="s">
        <v>384</v>
      </c>
      <c r="B511" s="3" t="s">
        <v>70</v>
      </c>
      <c r="C511" s="3" t="s">
        <v>106</v>
      </c>
      <c r="D511" s="3" t="s">
        <v>79</v>
      </c>
      <c r="E511" s="3" t="s">
        <v>340</v>
      </c>
      <c r="F511" s="3" t="s">
        <v>88</v>
      </c>
      <c r="G511" s="3"/>
      <c r="H511" s="47">
        <v>14590000</v>
      </c>
      <c r="I511" s="47">
        <v>11500000</v>
      </c>
      <c r="J511" s="47">
        <v>11500000</v>
      </c>
    </row>
    <row r="512" spans="1:10" ht="11.25" customHeight="1">
      <c r="A512" s="13" t="s">
        <v>403</v>
      </c>
      <c r="B512" s="3" t="s">
        <v>70</v>
      </c>
      <c r="C512" s="3" t="s">
        <v>106</v>
      </c>
      <c r="D512" s="3" t="s">
        <v>79</v>
      </c>
      <c r="E512" s="3" t="s">
        <v>340</v>
      </c>
      <c r="F512" s="3" t="s">
        <v>402</v>
      </c>
      <c r="G512" s="3"/>
      <c r="H512" s="47">
        <v>27000000</v>
      </c>
      <c r="I512" s="47">
        <v>15000000</v>
      </c>
      <c r="J512" s="47">
        <v>15000000</v>
      </c>
    </row>
    <row r="513" spans="1:10" ht="33.75" customHeight="1">
      <c r="A513" s="2" t="s">
        <v>148</v>
      </c>
      <c r="B513" s="3" t="s">
        <v>70</v>
      </c>
      <c r="C513" s="3" t="s">
        <v>106</v>
      </c>
      <c r="D513" s="3" t="s">
        <v>79</v>
      </c>
      <c r="E513" s="3" t="s">
        <v>340</v>
      </c>
      <c r="F513" s="3" t="s">
        <v>146</v>
      </c>
      <c r="G513" s="3"/>
      <c r="H513" s="46">
        <f>54999070+32000000</f>
        <v>86999070</v>
      </c>
      <c r="I513" s="46">
        <f t="shared" ref="I513:J513" si="222">54999070+25000000</f>
        <v>79999070</v>
      </c>
      <c r="J513" s="46">
        <f t="shared" si="222"/>
        <v>79999070</v>
      </c>
    </row>
    <row r="514" spans="1:10" ht="11.25" customHeight="1">
      <c r="A514" s="2" t="s">
        <v>91</v>
      </c>
      <c r="B514" s="3" t="s">
        <v>70</v>
      </c>
      <c r="C514" s="3" t="s">
        <v>106</v>
      </c>
      <c r="D514" s="3" t="s">
        <v>79</v>
      </c>
      <c r="E514" s="3" t="s">
        <v>340</v>
      </c>
      <c r="F514" s="3" t="s">
        <v>89</v>
      </c>
      <c r="G514" s="3"/>
      <c r="H514" s="47">
        <v>11677000</v>
      </c>
      <c r="I514" s="47">
        <v>5000000</v>
      </c>
      <c r="J514" s="47">
        <v>5000000</v>
      </c>
    </row>
    <row r="515" spans="1:10" ht="56.25" customHeight="1">
      <c r="A515" s="25" t="s">
        <v>198</v>
      </c>
      <c r="B515" s="3" t="s">
        <v>70</v>
      </c>
      <c r="C515" s="3" t="s">
        <v>106</v>
      </c>
      <c r="D515" s="3" t="s">
        <v>79</v>
      </c>
      <c r="E515" s="3" t="s">
        <v>471</v>
      </c>
      <c r="F515" s="3"/>
      <c r="G515" s="3"/>
      <c r="H515" s="46">
        <f>H516+H517+H518+H519</f>
        <v>3110685</v>
      </c>
      <c r="I515" s="46">
        <f t="shared" ref="I515:J515" si="223">I516+I517+I518+I519</f>
        <v>3110685</v>
      </c>
      <c r="J515" s="46">
        <f t="shared" si="223"/>
        <v>3110685</v>
      </c>
    </row>
    <row r="516" spans="1:10" ht="22.5">
      <c r="A516" s="2" t="s">
        <v>173</v>
      </c>
      <c r="B516" s="3" t="s">
        <v>70</v>
      </c>
      <c r="C516" s="3" t="s">
        <v>106</v>
      </c>
      <c r="D516" s="3" t="s">
        <v>79</v>
      </c>
      <c r="E516" s="3" t="s">
        <v>471</v>
      </c>
      <c r="F516" s="3" t="s">
        <v>172</v>
      </c>
      <c r="G516" s="3"/>
      <c r="H516" s="46">
        <f>256414.08</f>
        <v>256414.07999999999</v>
      </c>
      <c r="I516" s="46">
        <f t="shared" ref="I516:J516" si="224">256414.08</f>
        <v>256414.07999999999</v>
      </c>
      <c r="J516" s="46">
        <f t="shared" si="224"/>
        <v>256414.07999999999</v>
      </c>
    </row>
    <row r="517" spans="1:10" ht="22.5">
      <c r="A517" s="2" t="s">
        <v>173</v>
      </c>
      <c r="B517" s="3" t="s">
        <v>70</v>
      </c>
      <c r="C517" s="3" t="s">
        <v>106</v>
      </c>
      <c r="D517" s="3" t="s">
        <v>79</v>
      </c>
      <c r="E517" s="3" t="s">
        <v>471</v>
      </c>
      <c r="F517" s="3" t="s">
        <v>172</v>
      </c>
      <c r="G517" s="3" t="s">
        <v>193</v>
      </c>
      <c r="H517" s="46">
        <v>400000</v>
      </c>
      <c r="I517" s="46">
        <v>400000</v>
      </c>
      <c r="J517" s="46">
        <v>400000</v>
      </c>
    </row>
    <row r="518" spans="1:10" ht="11.25" customHeight="1">
      <c r="A518" s="2" t="s">
        <v>384</v>
      </c>
      <c r="B518" s="3" t="s">
        <v>70</v>
      </c>
      <c r="C518" s="3" t="s">
        <v>106</v>
      </c>
      <c r="D518" s="3" t="s">
        <v>79</v>
      </c>
      <c r="E518" s="3" t="s">
        <v>471</v>
      </c>
      <c r="F518" s="3" t="s">
        <v>88</v>
      </c>
      <c r="G518" s="3"/>
      <c r="H518" s="46">
        <f>243570.92+1000000</f>
        <v>1243570.92</v>
      </c>
      <c r="I518" s="46">
        <f t="shared" ref="I518:J518" si="225">243570.92+1000000</f>
        <v>1243570.92</v>
      </c>
      <c r="J518" s="46">
        <f t="shared" si="225"/>
        <v>1243570.92</v>
      </c>
    </row>
    <row r="519" spans="1:10" ht="11.25" customHeight="1">
      <c r="A519" s="2" t="s">
        <v>384</v>
      </c>
      <c r="B519" s="3" t="s">
        <v>70</v>
      </c>
      <c r="C519" s="3" t="s">
        <v>106</v>
      </c>
      <c r="D519" s="3" t="s">
        <v>79</v>
      </c>
      <c r="E519" s="3" t="s">
        <v>471</v>
      </c>
      <c r="F519" s="3" t="s">
        <v>88</v>
      </c>
      <c r="G519" s="3" t="s">
        <v>193</v>
      </c>
      <c r="H519" s="47">
        <v>1210700</v>
      </c>
      <c r="I519" s="47">
        <v>1210700</v>
      </c>
      <c r="J519" s="47">
        <v>1210700</v>
      </c>
    </row>
    <row r="520" spans="1:10" ht="22.5" customHeight="1">
      <c r="A520" s="12" t="s">
        <v>8</v>
      </c>
      <c r="B520" s="3" t="s">
        <v>70</v>
      </c>
      <c r="C520" s="3" t="s">
        <v>106</v>
      </c>
      <c r="D520" s="3" t="s">
        <v>79</v>
      </c>
      <c r="E520" s="3" t="s">
        <v>7</v>
      </c>
      <c r="F520" s="3"/>
      <c r="G520" s="3"/>
      <c r="H520" s="46">
        <f>H521+H523+H528+H525</f>
        <v>11679100</v>
      </c>
      <c r="I520" s="46">
        <f t="shared" ref="I520:J520" si="226">I521+I523+I528+I525</f>
        <v>2679100</v>
      </c>
      <c r="J520" s="46">
        <f t="shared" si="226"/>
        <v>2679100</v>
      </c>
    </row>
    <row r="521" spans="1:10" ht="22.5" customHeight="1">
      <c r="A521" s="9" t="s">
        <v>473</v>
      </c>
      <c r="B521" s="3" t="s">
        <v>70</v>
      </c>
      <c r="C521" s="3" t="s">
        <v>106</v>
      </c>
      <c r="D521" s="3" t="s">
        <v>79</v>
      </c>
      <c r="E521" s="3" t="s">
        <v>472</v>
      </c>
      <c r="F521" s="3"/>
      <c r="G521" s="3"/>
      <c r="H521" s="46">
        <f t="shared" ref="H521:J521" si="227">H522</f>
        <v>2000000</v>
      </c>
      <c r="I521" s="46">
        <f t="shared" si="227"/>
        <v>0</v>
      </c>
      <c r="J521" s="46">
        <f t="shared" si="227"/>
        <v>0</v>
      </c>
    </row>
    <row r="522" spans="1:10" ht="11.25" customHeight="1">
      <c r="A522" s="2" t="s">
        <v>384</v>
      </c>
      <c r="B522" s="3" t="s">
        <v>70</v>
      </c>
      <c r="C522" s="3" t="s">
        <v>106</v>
      </c>
      <c r="D522" s="3" t="s">
        <v>79</v>
      </c>
      <c r="E522" s="3" t="s">
        <v>472</v>
      </c>
      <c r="F522" s="3" t="s">
        <v>88</v>
      </c>
      <c r="G522" s="3"/>
      <c r="H522" s="46">
        <v>2000000</v>
      </c>
      <c r="I522" s="47">
        <v>0</v>
      </c>
      <c r="J522" s="47">
        <v>0</v>
      </c>
    </row>
    <row r="523" spans="1:10" ht="22.5">
      <c r="A523" s="2" t="s">
        <v>695</v>
      </c>
      <c r="B523" s="3" t="s">
        <v>70</v>
      </c>
      <c r="C523" s="3" t="s">
        <v>106</v>
      </c>
      <c r="D523" s="3" t="s">
        <v>79</v>
      </c>
      <c r="E523" s="3" t="s">
        <v>633</v>
      </c>
      <c r="F523" s="3"/>
      <c r="G523" s="3"/>
      <c r="H523" s="46">
        <f>H524</f>
        <v>7000000</v>
      </c>
      <c r="I523" s="46">
        <f t="shared" ref="I523:J523" si="228">I524</f>
        <v>0</v>
      </c>
      <c r="J523" s="46">
        <f t="shared" si="228"/>
        <v>0</v>
      </c>
    </row>
    <row r="524" spans="1:10" ht="11.25" customHeight="1">
      <c r="A524" s="2" t="s">
        <v>384</v>
      </c>
      <c r="B524" s="3" t="s">
        <v>70</v>
      </c>
      <c r="C524" s="3" t="s">
        <v>106</v>
      </c>
      <c r="D524" s="3" t="s">
        <v>79</v>
      </c>
      <c r="E524" s="3" t="s">
        <v>633</v>
      </c>
      <c r="F524" s="3" t="s">
        <v>88</v>
      </c>
      <c r="G524" s="3"/>
      <c r="H524" s="46">
        <v>7000000</v>
      </c>
      <c r="I524" s="47">
        <v>0</v>
      </c>
      <c r="J524" s="47">
        <v>0</v>
      </c>
    </row>
    <row r="525" spans="1:10" ht="33.75" customHeight="1">
      <c r="A525" s="2" t="s">
        <v>653</v>
      </c>
      <c r="B525" s="3" t="s">
        <v>70</v>
      </c>
      <c r="C525" s="3" t="s">
        <v>106</v>
      </c>
      <c r="D525" s="3" t="s">
        <v>79</v>
      </c>
      <c r="E525" s="3" t="s">
        <v>652</v>
      </c>
      <c r="F525" s="3"/>
      <c r="G525" s="3"/>
      <c r="H525" s="46">
        <f>H526+H527</f>
        <v>747700</v>
      </c>
      <c r="I525" s="46">
        <f t="shared" ref="I525:J525" si="229">I526+I527</f>
        <v>747700</v>
      </c>
      <c r="J525" s="46">
        <f t="shared" si="229"/>
        <v>747700</v>
      </c>
    </row>
    <row r="526" spans="1:10" ht="11.25" customHeight="1">
      <c r="A526" s="2" t="s">
        <v>384</v>
      </c>
      <c r="B526" s="3" t="s">
        <v>70</v>
      </c>
      <c r="C526" s="3" t="s">
        <v>106</v>
      </c>
      <c r="D526" s="3" t="s">
        <v>79</v>
      </c>
      <c r="E526" s="3" t="s">
        <v>652</v>
      </c>
      <c r="F526" s="3" t="s">
        <v>88</v>
      </c>
      <c r="G526" s="3"/>
      <c r="H526" s="46">
        <v>50000</v>
      </c>
      <c r="I526" s="46">
        <v>50000</v>
      </c>
      <c r="J526" s="46">
        <v>50000</v>
      </c>
    </row>
    <row r="527" spans="1:10" ht="11.25" customHeight="1">
      <c r="A527" s="2" t="s">
        <v>384</v>
      </c>
      <c r="B527" s="3" t="s">
        <v>70</v>
      </c>
      <c r="C527" s="3" t="s">
        <v>106</v>
      </c>
      <c r="D527" s="3" t="s">
        <v>79</v>
      </c>
      <c r="E527" s="3" t="s">
        <v>652</v>
      </c>
      <c r="F527" s="3" t="s">
        <v>88</v>
      </c>
      <c r="G527" s="3" t="s">
        <v>193</v>
      </c>
      <c r="H527" s="46">
        <v>697700</v>
      </c>
      <c r="I527" s="46">
        <v>697700</v>
      </c>
      <c r="J527" s="46">
        <v>697700</v>
      </c>
    </row>
    <row r="528" spans="1:10" ht="22.5" customHeight="1">
      <c r="A528" s="2" t="s">
        <v>647</v>
      </c>
      <c r="B528" s="3" t="s">
        <v>70</v>
      </c>
      <c r="C528" s="3" t="s">
        <v>106</v>
      </c>
      <c r="D528" s="3" t="s">
        <v>79</v>
      </c>
      <c r="E528" s="3" t="s">
        <v>646</v>
      </c>
      <c r="F528" s="3"/>
      <c r="G528" s="3"/>
      <c r="H528" s="46">
        <f>H529+H530</f>
        <v>1931400</v>
      </c>
      <c r="I528" s="46">
        <f t="shared" ref="I528:J528" si="230">I529+I530</f>
        <v>1931400</v>
      </c>
      <c r="J528" s="46">
        <f t="shared" si="230"/>
        <v>1931400</v>
      </c>
    </row>
    <row r="529" spans="1:10" ht="11.25" customHeight="1">
      <c r="A529" s="2" t="s">
        <v>384</v>
      </c>
      <c r="B529" s="3" t="s">
        <v>70</v>
      </c>
      <c r="C529" s="3" t="s">
        <v>106</v>
      </c>
      <c r="D529" s="3" t="s">
        <v>79</v>
      </c>
      <c r="E529" s="3" t="s">
        <v>646</v>
      </c>
      <c r="F529" s="3" t="s">
        <v>88</v>
      </c>
      <c r="G529" s="3"/>
      <c r="H529" s="46">
        <v>150000</v>
      </c>
      <c r="I529" s="46">
        <v>150000</v>
      </c>
      <c r="J529" s="46">
        <v>150000</v>
      </c>
    </row>
    <row r="530" spans="1:10" ht="11.25" customHeight="1">
      <c r="A530" s="2" t="s">
        <v>384</v>
      </c>
      <c r="B530" s="3" t="s">
        <v>70</v>
      </c>
      <c r="C530" s="3" t="s">
        <v>106</v>
      </c>
      <c r="D530" s="3" t="s">
        <v>79</v>
      </c>
      <c r="E530" s="3" t="s">
        <v>646</v>
      </c>
      <c r="F530" s="3" t="s">
        <v>88</v>
      </c>
      <c r="G530" s="3" t="s">
        <v>193</v>
      </c>
      <c r="H530" s="46">
        <v>1781400</v>
      </c>
      <c r="I530" s="46">
        <v>1781400</v>
      </c>
      <c r="J530" s="46">
        <v>1781400</v>
      </c>
    </row>
    <row r="531" spans="1:10" ht="11.25" customHeight="1">
      <c r="A531" s="2" t="s">
        <v>424</v>
      </c>
      <c r="B531" s="3" t="s">
        <v>70</v>
      </c>
      <c r="C531" s="3" t="s">
        <v>106</v>
      </c>
      <c r="D531" s="3" t="s">
        <v>79</v>
      </c>
      <c r="E531" s="39" t="s">
        <v>266</v>
      </c>
      <c r="F531" s="3"/>
      <c r="G531" s="3"/>
      <c r="H531" s="47">
        <f t="shared" ref="H531:J531" si="231">H532+H535</f>
        <v>820000</v>
      </c>
      <c r="I531" s="47">
        <f t="shared" si="231"/>
        <v>20000</v>
      </c>
      <c r="J531" s="47">
        <f t="shared" si="231"/>
        <v>20000</v>
      </c>
    </row>
    <row r="532" spans="1:10" ht="11.25" customHeight="1">
      <c r="A532" s="2" t="s">
        <v>229</v>
      </c>
      <c r="B532" s="3" t="s">
        <v>70</v>
      </c>
      <c r="C532" s="3" t="s">
        <v>106</v>
      </c>
      <c r="D532" s="3" t="s">
        <v>79</v>
      </c>
      <c r="E532" s="39" t="s">
        <v>274</v>
      </c>
      <c r="F532" s="3"/>
      <c r="G532" s="3"/>
      <c r="H532" s="47">
        <f t="shared" ref="H532:J532" si="232">H533</f>
        <v>20000</v>
      </c>
      <c r="I532" s="47">
        <f t="shared" si="232"/>
        <v>20000</v>
      </c>
      <c r="J532" s="47">
        <f t="shared" si="232"/>
        <v>20000</v>
      </c>
    </row>
    <row r="533" spans="1:10" ht="22.5" customHeight="1">
      <c r="A533" s="2" t="s">
        <v>545</v>
      </c>
      <c r="B533" s="3" t="s">
        <v>70</v>
      </c>
      <c r="C533" s="3" t="s">
        <v>106</v>
      </c>
      <c r="D533" s="3" t="s">
        <v>79</v>
      </c>
      <c r="E533" s="39" t="s">
        <v>544</v>
      </c>
      <c r="F533" s="3"/>
      <c r="G533" s="3"/>
      <c r="H533" s="47">
        <f t="shared" ref="H533:J533" si="233">H534</f>
        <v>20000</v>
      </c>
      <c r="I533" s="47">
        <f t="shared" si="233"/>
        <v>20000</v>
      </c>
      <c r="J533" s="47">
        <f t="shared" si="233"/>
        <v>20000</v>
      </c>
    </row>
    <row r="534" spans="1:10" ht="11.25" customHeight="1">
      <c r="A534" s="2" t="s">
        <v>384</v>
      </c>
      <c r="B534" s="3" t="s">
        <v>70</v>
      </c>
      <c r="C534" s="3" t="s">
        <v>106</v>
      </c>
      <c r="D534" s="3" t="s">
        <v>79</v>
      </c>
      <c r="E534" s="39" t="s">
        <v>544</v>
      </c>
      <c r="F534" s="3" t="s">
        <v>88</v>
      </c>
      <c r="G534" s="3"/>
      <c r="H534" s="47">
        <v>20000</v>
      </c>
      <c r="I534" s="47">
        <v>20000</v>
      </c>
      <c r="J534" s="47">
        <v>20000</v>
      </c>
    </row>
    <row r="535" spans="1:10" ht="11.25" customHeight="1">
      <c r="A535" s="2" t="s">
        <v>439</v>
      </c>
      <c r="B535" s="3" t="s">
        <v>70</v>
      </c>
      <c r="C535" s="3" t="s">
        <v>106</v>
      </c>
      <c r="D535" s="3" t="s">
        <v>79</v>
      </c>
      <c r="E535" s="3" t="s">
        <v>270</v>
      </c>
      <c r="F535" s="3"/>
      <c r="G535" s="3"/>
      <c r="H535" s="47">
        <f t="shared" ref="H535:J536" si="234">H536</f>
        <v>800000</v>
      </c>
      <c r="I535" s="47">
        <f t="shared" si="234"/>
        <v>0</v>
      </c>
      <c r="J535" s="47">
        <f t="shared" si="234"/>
        <v>0</v>
      </c>
    </row>
    <row r="536" spans="1:10" ht="22.5" customHeight="1">
      <c r="A536" s="2" t="s">
        <v>556</v>
      </c>
      <c r="B536" s="3" t="s">
        <v>70</v>
      </c>
      <c r="C536" s="3" t="s">
        <v>106</v>
      </c>
      <c r="D536" s="3" t="s">
        <v>79</v>
      </c>
      <c r="E536" s="3" t="s">
        <v>554</v>
      </c>
      <c r="F536" s="3"/>
      <c r="G536" s="3"/>
      <c r="H536" s="47">
        <f t="shared" si="234"/>
        <v>800000</v>
      </c>
      <c r="I536" s="47">
        <f t="shared" si="234"/>
        <v>0</v>
      </c>
      <c r="J536" s="47">
        <f t="shared" si="234"/>
        <v>0</v>
      </c>
    </row>
    <row r="537" spans="1:10" ht="11.25" customHeight="1">
      <c r="A537" s="2" t="s">
        <v>383</v>
      </c>
      <c r="B537" s="3" t="s">
        <v>70</v>
      </c>
      <c r="C537" s="3" t="s">
        <v>106</v>
      </c>
      <c r="D537" s="3" t="s">
        <v>79</v>
      </c>
      <c r="E537" s="3" t="s">
        <v>554</v>
      </c>
      <c r="F537" s="3" t="s">
        <v>88</v>
      </c>
      <c r="G537" s="3"/>
      <c r="H537" s="47">
        <v>800000</v>
      </c>
      <c r="I537" s="47">
        <v>0</v>
      </c>
      <c r="J537" s="47">
        <v>0</v>
      </c>
    </row>
    <row r="538" spans="1:10" ht="33.75" customHeight="1">
      <c r="A538" s="12" t="s">
        <v>537</v>
      </c>
      <c r="B538" s="3" t="s">
        <v>70</v>
      </c>
      <c r="C538" s="3" t="s">
        <v>106</v>
      </c>
      <c r="D538" s="3" t="s">
        <v>79</v>
      </c>
      <c r="E538" s="39" t="s">
        <v>513</v>
      </c>
      <c r="F538" s="3"/>
      <c r="G538" s="3"/>
      <c r="H538" s="46">
        <f>H541+H539</f>
        <v>1207000</v>
      </c>
      <c r="I538" s="46">
        <f t="shared" ref="I538:J538" si="235">I541+I539</f>
        <v>4060000</v>
      </c>
      <c r="J538" s="46">
        <f t="shared" si="235"/>
        <v>4060000</v>
      </c>
    </row>
    <row r="539" spans="1:10" ht="56.25" customHeight="1">
      <c r="A539" s="26" t="s">
        <v>543</v>
      </c>
      <c r="B539" s="3" t="s">
        <v>70</v>
      </c>
      <c r="C539" s="3" t="s">
        <v>106</v>
      </c>
      <c r="D539" s="3" t="s">
        <v>79</v>
      </c>
      <c r="E539" s="3" t="s">
        <v>542</v>
      </c>
      <c r="F539" s="3"/>
      <c r="G539" s="3"/>
      <c r="H539" s="46">
        <f>H540</f>
        <v>339730</v>
      </c>
      <c r="I539" s="46">
        <f t="shared" ref="I539:J539" si="236">I540</f>
        <v>0</v>
      </c>
      <c r="J539" s="46">
        <f t="shared" si="236"/>
        <v>0</v>
      </c>
    </row>
    <row r="540" spans="1:10" ht="11.25" customHeight="1">
      <c r="A540" s="2" t="s">
        <v>384</v>
      </c>
      <c r="B540" s="3" t="s">
        <v>70</v>
      </c>
      <c r="C540" s="3" t="s">
        <v>106</v>
      </c>
      <c r="D540" s="3" t="s">
        <v>79</v>
      </c>
      <c r="E540" s="3" t="s">
        <v>542</v>
      </c>
      <c r="F540" s="3" t="s">
        <v>88</v>
      </c>
      <c r="G540" s="3"/>
      <c r="H540" s="46">
        <v>339730</v>
      </c>
      <c r="I540" s="46">
        <v>0</v>
      </c>
      <c r="J540" s="46">
        <v>0</v>
      </c>
    </row>
    <row r="541" spans="1:10" ht="56.25" customHeight="1">
      <c r="A541" s="24" t="s">
        <v>538</v>
      </c>
      <c r="B541" s="3" t="s">
        <v>70</v>
      </c>
      <c r="C541" s="3" t="s">
        <v>106</v>
      </c>
      <c r="D541" s="3" t="s">
        <v>79</v>
      </c>
      <c r="E541" s="39" t="s">
        <v>514</v>
      </c>
      <c r="F541" s="3"/>
      <c r="G541" s="3"/>
      <c r="H541" s="47">
        <f>H542+H543</f>
        <v>867270</v>
      </c>
      <c r="I541" s="47">
        <f t="shared" ref="I541:J541" si="237">I542+I543</f>
        <v>4060000</v>
      </c>
      <c r="J541" s="47">
        <f t="shared" si="237"/>
        <v>4060000</v>
      </c>
    </row>
    <row r="542" spans="1:10" ht="11.25" customHeight="1">
      <c r="A542" s="2" t="s">
        <v>384</v>
      </c>
      <c r="B542" s="3" t="s">
        <v>70</v>
      </c>
      <c r="C542" s="3" t="s">
        <v>106</v>
      </c>
      <c r="D542" s="3" t="s">
        <v>79</v>
      </c>
      <c r="E542" s="39" t="s">
        <v>514</v>
      </c>
      <c r="F542" s="3" t="s">
        <v>88</v>
      </c>
      <c r="G542" s="3"/>
      <c r="H542" s="47">
        <v>160270</v>
      </c>
      <c r="I542" s="47">
        <v>500000</v>
      </c>
      <c r="J542" s="47">
        <v>500000</v>
      </c>
    </row>
    <row r="543" spans="1:10" ht="11.25" customHeight="1">
      <c r="A543" s="2" t="s">
        <v>384</v>
      </c>
      <c r="B543" s="3" t="s">
        <v>70</v>
      </c>
      <c r="C543" s="3" t="s">
        <v>106</v>
      </c>
      <c r="D543" s="3" t="s">
        <v>79</v>
      </c>
      <c r="E543" s="39" t="s">
        <v>514</v>
      </c>
      <c r="F543" s="3" t="s">
        <v>88</v>
      </c>
      <c r="G543" s="3" t="s">
        <v>193</v>
      </c>
      <c r="H543" s="47">
        <v>707000</v>
      </c>
      <c r="I543" s="47">
        <v>3560000</v>
      </c>
      <c r="J543" s="47">
        <v>3560000</v>
      </c>
    </row>
    <row r="544" spans="1:10" ht="11.25" customHeight="1">
      <c r="A544" s="2" t="s">
        <v>158</v>
      </c>
      <c r="B544" s="3" t="s">
        <v>70</v>
      </c>
      <c r="C544" s="3" t="s">
        <v>106</v>
      </c>
      <c r="D544" s="3" t="s">
        <v>82</v>
      </c>
      <c r="E544" s="3"/>
      <c r="F544" s="3"/>
      <c r="G544" s="3"/>
      <c r="H544" s="46">
        <f>H545+H622+H638</f>
        <v>1075480299.6800001</v>
      </c>
      <c r="I544" s="46">
        <f>I545+I622+I638</f>
        <v>987280414.51999998</v>
      </c>
      <c r="J544" s="46">
        <f>J545+J622+J638</f>
        <v>992929400.07999992</v>
      </c>
    </row>
    <row r="545" spans="1:10" ht="22.5" customHeight="1">
      <c r="A545" s="12" t="s">
        <v>428</v>
      </c>
      <c r="B545" s="3" t="s">
        <v>70</v>
      </c>
      <c r="C545" s="3" t="s">
        <v>106</v>
      </c>
      <c r="D545" s="3" t="s">
        <v>82</v>
      </c>
      <c r="E545" s="3" t="s">
        <v>240</v>
      </c>
      <c r="F545" s="3"/>
      <c r="G545" s="3"/>
      <c r="H545" s="46">
        <f>H550+H559+H564+H567+H587+H546</f>
        <v>1067814269.6800001</v>
      </c>
      <c r="I545" s="46">
        <f>I550+I559+I564+I567+I587+I546</f>
        <v>984836164.51999998</v>
      </c>
      <c r="J545" s="46">
        <f>J550+J559+J564+J567+J587+J546</f>
        <v>990485150.07999992</v>
      </c>
    </row>
    <row r="546" spans="1:10" ht="22.5" customHeight="1">
      <c r="A546" s="12" t="s">
        <v>683</v>
      </c>
      <c r="B546" s="3" t="s">
        <v>70</v>
      </c>
      <c r="C546" s="3" t="s">
        <v>106</v>
      </c>
      <c r="D546" s="3" t="s">
        <v>82</v>
      </c>
      <c r="E546" s="3" t="s">
        <v>272</v>
      </c>
      <c r="F546" s="3"/>
      <c r="G546" s="3"/>
      <c r="H546" s="46">
        <f>H547</f>
        <v>340000</v>
      </c>
      <c r="I546" s="46">
        <f t="shared" ref="I546:J546" si="238">I547</f>
        <v>0</v>
      </c>
      <c r="J546" s="46">
        <f t="shared" si="238"/>
        <v>0</v>
      </c>
    </row>
    <row r="547" spans="1:10" ht="22.5" customHeight="1">
      <c r="A547" s="11" t="s">
        <v>604</v>
      </c>
      <c r="B547" s="3" t="s">
        <v>70</v>
      </c>
      <c r="C547" s="3" t="s">
        <v>106</v>
      </c>
      <c r="D547" s="3" t="s">
        <v>82</v>
      </c>
      <c r="E547" s="3" t="s">
        <v>605</v>
      </c>
      <c r="F547" s="3"/>
      <c r="G547" s="3"/>
      <c r="H547" s="46">
        <f>H548+H549</f>
        <v>340000</v>
      </c>
      <c r="I547" s="46">
        <f t="shared" ref="I547:J547" si="239">I548+I549</f>
        <v>0</v>
      </c>
      <c r="J547" s="46">
        <f t="shared" si="239"/>
        <v>0</v>
      </c>
    </row>
    <row r="548" spans="1:10" ht="11.25" customHeight="1">
      <c r="A548" s="2" t="s">
        <v>384</v>
      </c>
      <c r="B548" s="3" t="s">
        <v>70</v>
      </c>
      <c r="C548" s="3" t="s">
        <v>106</v>
      </c>
      <c r="D548" s="3" t="s">
        <v>82</v>
      </c>
      <c r="E548" s="3" t="s">
        <v>605</v>
      </c>
      <c r="F548" s="3" t="s">
        <v>88</v>
      </c>
      <c r="G548" s="3"/>
      <c r="H548" s="46">
        <v>240000</v>
      </c>
      <c r="I548" s="47">
        <v>0</v>
      </c>
      <c r="J548" s="47">
        <v>0</v>
      </c>
    </row>
    <row r="549" spans="1:10" ht="11.25" customHeight="1">
      <c r="A549" s="12" t="s">
        <v>149</v>
      </c>
      <c r="B549" s="3" t="s">
        <v>70</v>
      </c>
      <c r="C549" s="3" t="s">
        <v>106</v>
      </c>
      <c r="D549" s="3" t="s">
        <v>82</v>
      </c>
      <c r="E549" s="3" t="s">
        <v>605</v>
      </c>
      <c r="F549" s="3" t="s">
        <v>147</v>
      </c>
      <c r="G549" s="3"/>
      <c r="H549" s="46">
        <v>100000</v>
      </c>
      <c r="I549" s="47">
        <v>0</v>
      </c>
      <c r="J549" s="47">
        <v>0</v>
      </c>
    </row>
    <row r="550" spans="1:10" ht="11.25" customHeight="1">
      <c r="A550" s="12" t="s">
        <v>341</v>
      </c>
      <c r="B550" s="3" t="s">
        <v>70</v>
      </c>
      <c r="C550" s="3" t="s">
        <v>106</v>
      </c>
      <c r="D550" s="3" t="s">
        <v>82</v>
      </c>
      <c r="E550" s="3" t="s">
        <v>239</v>
      </c>
      <c r="F550" s="3"/>
      <c r="G550" s="3"/>
      <c r="H550" s="46">
        <f>H553+H551</f>
        <v>2150000</v>
      </c>
      <c r="I550" s="46">
        <f>I553+I551</f>
        <v>1623300</v>
      </c>
      <c r="J550" s="46">
        <f>J553+J551</f>
        <v>150000</v>
      </c>
    </row>
    <row r="551" spans="1:10" ht="22.5" customHeight="1">
      <c r="A551" s="2" t="s">
        <v>435</v>
      </c>
      <c r="B551" s="3" t="s">
        <v>70</v>
      </c>
      <c r="C551" s="3" t="s">
        <v>106</v>
      </c>
      <c r="D551" s="3" t="s">
        <v>82</v>
      </c>
      <c r="E551" s="3" t="s">
        <v>126</v>
      </c>
      <c r="F551" s="3"/>
      <c r="G551" s="3"/>
      <c r="H551" s="47">
        <f t="shared" ref="H551:J551" si="240">H552</f>
        <v>2000000</v>
      </c>
      <c r="I551" s="47">
        <f t="shared" si="240"/>
        <v>0</v>
      </c>
      <c r="J551" s="47">
        <f t="shared" si="240"/>
        <v>0</v>
      </c>
    </row>
    <row r="552" spans="1:10" ht="11.25" customHeight="1">
      <c r="A552" s="12" t="s">
        <v>149</v>
      </c>
      <c r="B552" s="3" t="s">
        <v>70</v>
      </c>
      <c r="C552" s="3" t="s">
        <v>106</v>
      </c>
      <c r="D552" s="3" t="s">
        <v>82</v>
      </c>
      <c r="E552" s="3" t="s">
        <v>126</v>
      </c>
      <c r="F552" s="3" t="s">
        <v>147</v>
      </c>
      <c r="G552" s="3"/>
      <c r="H552" s="47">
        <v>2000000</v>
      </c>
      <c r="I552" s="47">
        <v>0</v>
      </c>
      <c r="J552" s="47">
        <v>0</v>
      </c>
    </row>
    <row r="553" spans="1:10" ht="11.25" customHeight="1">
      <c r="A553" s="12" t="s">
        <v>682</v>
      </c>
      <c r="B553" s="3" t="s">
        <v>70</v>
      </c>
      <c r="C553" s="3" t="s">
        <v>106</v>
      </c>
      <c r="D553" s="3" t="s">
        <v>82</v>
      </c>
      <c r="E553" s="39" t="s">
        <v>684</v>
      </c>
      <c r="F553" s="3"/>
      <c r="G553" s="3"/>
      <c r="H553" s="46">
        <f>H557+H554</f>
        <v>150000</v>
      </c>
      <c r="I553" s="46">
        <f t="shared" ref="I553:J553" si="241">I557+I554</f>
        <v>1623300</v>
      </c>
      <c r="J553" s="46">
        <f t="shared" si="241"/>
        <v>150000</v>
      </c>
    </row>
    <row r="554" spans="1:10" ht="33.75" customHeight="1">
      <c r="A554" s="12" t="s">
        <v>675</v>
      </c>
      <c r="B554" s="3" t="s">
        <v>70</v>
      </c>
      <c r="C554" s="3" t="s">
        <v>106</v>
      </c>
      <c r="D554" s="3" t="s">
        <v>82</v>
      </c>
      <c r="E554" s="39" t="s">
        <v>685</v>
      </c>
      <c r="F554" s="3"/>
      <c r="G554" s="3"/>
      <c r="H554" s="46">
        <f>H555+H556</f>
        <v>0</v>
      </c>
      <c r="I554" s="46">
        <f t="shared" ref="I554:J554" si="242">I555+I556</f>
        <v>1473300</v>
      </c>
      <c r="J554" s="46">
        <f t="shared" si="242"/>
        <v>0</v>
      </c>
    </row>
    <row r="555" spans="1:10" ht="11.25" customHeight="1">
      <c r="A555" s="12" t="s">
        <v>149</v>
      </c>
      <c r="B555" s="3" t="s">
        <v>70</v>
      </c>
      <c r="C555" s="3" t="s">
        <v>106</v>
      </c>
      <c r="D555" s="3" t="s">
        <v>82</v>
      </c>
      <c r="E555" s="39" t="s">
        <v>685</v>
      </c>
      <c r="F555" s="3" t="s">
        <v>147</v>
      </c>
      <c r="G555" s="3"/>
      <c r="H555" s="46">
        <v>0</v>
      </c>
      <c r="I555" s="46">
        <v>100000</v>
      </c>
      <c r="J555" s="46">
        <v>0</v>
      </c>
    </row>
    <row r="556" spans="1:10" ht="11.25" customHeight="1">
      <c r="A556" s="12" t="s">
        <v>149</v>
      </c>
      <c r="B556" s="3" t="s">
        <v>70</v>
      </c>
      <c r="C556" s="3" t="s">
        <v>106</v>
      </c>
      <c r="D556" s="3" t="s">
        <v>82</v>
      </c>
      <c r="E556" s="39" t="s">
        <v>685</v>
      </c>
      <c r="F556" s="3" t="s">
        <v>147</v>
      </c>
      <c r="G556" s="3" t="s">
        <v>193</v>
      </c>
      <c r="H556" s="46">
        <v>0</v>
      </c>
      <c r="I556" s="46">
        <v>1373300</v>
      </c>
      <c r="J556" s="46">
        <v>0</v>
      </c>
    </row>
    <row r="557" spans="1:10" ht="22.5" customHeight="1">
      <c r="A557" s="12" t="s">
        <v>23</v>
      </c>
      <c r="B557" s="3" t="s">
        <v>70</v>
      </c>
      <c r="C557" s="3" t="s">
        <v>106</v>
      </c>
      <c r="D557" s="3" t="s">
        <v>82</v>
      </c>
      <c r="E557" s="3" t="s">
        <v>686</v>
      </c>
      <c r="F557" s="3"/>
      <c r="G557" s="3"/>
      <c r="H557" s="46">
        <f>H558</f>
        <v>150000</v>
      </c>
      <c r="I557" s="46">
        <f t="shared" ref="I557:J557" si="243">I558</f>
        <v>150000</v>
      </c>
      <c r="J557" s="46">
        <f t="shared" si="243"/>
        <v>150000</v>
      </c>
    </row>
    <row r="558" spans="1:10" ht="11.25" customHeight="1">
      <c r="A558" s="12" t="s">
        <v>149</v>
      </c>
      <c r="B558" s="3" t="s">
        <v>70</v>
      </c>
      <c r="C558" s="3" t="s">
        <v>106</v>
      </c>
      <c r="D558" s="3" t="s">
        <v>82</v>
      </c>
      <c r="E558" s="3" t="s">
        <v>686</v>
      </c>
      <c r="F558" s="3" t="s">
        <v>147</v>
      </c>
      <c r="G558" s="3"/>
      <c r="H558" s="46">
        <v>150000</v>
      </c>
      <c r="I558" s="46">
        <v>150000</v>
      </c>
      <c r="J558" s="46">
        <v>150000</v>
      </c>
    </row>
    <row r="559" spans="1:10" ht="22.5" customHeight="1">
      <c r="A559" s="12" t="s">
        <v>342</v>
      </c>
      <c r="B559" s="3" t="s">
        <v>70</v>
      </c>
      <c r="C559" s="3" t="s">
        <v>106</v>
      </c>
      <c r="D559" s="3" t="s">
        <v>82</v>
      </c>
      <c r="E559" s="3" t="s">
        <v>273</v>
      </c>
      <c r="F559" s="3"/>
      <c r="G559" s="3"/>
      <c r="H559" s="46">
        <f t="shared" ref="H559:J559" si="244">H560+H563</f>
        <v>5000000</v>
      </c>
      <c r="I559" s="46">
        <f t="shared" si="244"/>
        <v>0</v>
      </c>
      <c r="J559" s="46">
        <f t="shared" si="244"/>
        <v>0</v>
      </c>
    </row>
    <row r="560" spans="1:10" ht="33.75" customHeight="1">
      <c r="A560" s="2" t="s">
        <v>429</v>
      </c>
      <c r="B560" s="3" t="s">
        <v>70</v>
      </c>
      <c r="C560" s="3" t="s">
        <v>106</v>
      </c>
      <c r="D560" s="3" t="s">
        <v>82</v>
      </c>
      <c r="E560" s="3" t="s">
        <v>128</v>
      </c>
      <c r="F560" s="3"/>
      <c r="G560" s="3"/>
      <c r="H560" s="46">
        <f t="shared" ref="H560:J560" si="245">H561</f>
        <v>2000000</v>
      </c>
      <c r="I560" s="46">
        <f t="shared" si="245"/>
        <v>0</v>
      </c>
      <c r="J560" s="46">
        <f t="shared" si="245"/>
        <v>0</v>
      </c>
    </row>
    <row r="561" spans="1:10" ht="11.25" customHeight="1">
      <c r="A561" s="2" t="s">
        <v>384</v>
      </c>
      <c r="B561" s="3" t="s">
        <v>70</v>
      </c>
      <c r="C561" s="3" t="s">
        <v>106</v>
      </c>
      <c r="D561" s="3" t="s">
        <v>82</v>
      </c>
      <c r="E561" s="3" t="s">
        <v>128</v>
      </c>
      <c r="F561" s="3" t="s">
        <v>88</v>
      </c>
      <c r="G561" s="3"/>
      <c r="H561" s="46">
        <v>2000000</v>
      </c>
      <c r="I561" s="47">
        <v>0</v>
      </c>
      <c r="J561" s="47">
        <v>0</v>
      </c>
    </row>
    <row r="562" spans="1:10" ht="33.75" customHeight="1">
      <c r="A562" s="2" t="s">
        <v>636</v>
      </c>
      <c r="B562" s="3" t="s">
        <v>70</v>
      </c>
      <c r="C562" s="3" t="s">
        <v>106</v>
      </c>
      <c r="D562" s="3" t="s">
        <v>82</v>
      </c>
      <c r="E562" s="3" t="s">
        <v>635</v>
      </c>
      <c r="F562" s="3"/>
      <c r="G562" s="3"/>
      <c r="H562" s="46">
        <f>H563</f>
        <v>3000000</v>
      </c>
      <c r="I562" s="46">
        <f t="shared" ref="I562:J562" si="246">I563</f>
        <v>0</v>
      </c>
      <c r="J562" s="46">
        <f t="shared" si="246"/>
        <v>0</v>
      </c>
    </row>
    <row r="563" spans="1:10" ht="11.25" customHeight="1">
      <c r="A563" s="12" t="s">
        <v>149</v>
      </c>
      <c r="B563" s="3" t="s">
        <v>70</v>
      </c>
      <c r="C563" s="3" t="s">
        <v>106</v>
      </c>
      <c r="D563" s="3" t="s">
        <v>82</v>
      </c>
      <c r="E563" s="3" t="s">
        <v>635</v>
      </c>
      <c r="F563" s="3" t="s">
        <v>147</v>
      </c>
      <c r="G563" s="3"/>
      <c r="H563" s="46">
        <v>3000000</v>
      </c>
      <c r="I563" s="47">
        <v>0</v>
      </c>
      <c r="J563" s="47">
        <v>0</v>
      </c>
    </row>
    <row r="564" spans="1:10" ht="22.5" customHeight="1">
      <c r="A564" s="9" t="s">
        <v>235</v>
      </c>
      <c r="B564" s="3" t="s">
        <v>70</v>
      </c>
      <c r="C564" s="3" t="s">
        <v>106</v>
      </c>
      <c r="D564" s="3" t="s">
        <v>82</v>
      </c>
      <c r="E564" s="3" t="s">
        <v>269</v>
      </c>
      <c r="F564" s="3"/>
      <c r="G564" s="3"/>
      <c r="H564" s="46">
        <f t="shared" ref="H564:H565" si="247">H565</f>
        <v>50000</v>
      </c>
      <c r="I564" s="46">
        <f t="shared" ref="I564:J565" si="248">I565</f>
        <v>50000</v>
      </c>
      <c r="J564" s="46">
        <f t="shared" si="248"/>
        <v>50000</v>
      </c>
    </row>
    <row r="565" spans="1:10" ht="33.75">
      <c r="A565" s="2" t="s">
        <v>430</v>
      </c>
      <c r="B565" s="3" t="s">
        <v>70</v>
      </c>
      <c r="C565" s="3" t="s">
        <v>106</v>
      </c>
      <c r="D565" s="3" t="s">
        <v>82</v>
      </c>
      <c r="E565" s="3" t="s">
        <v>343</v>
      </c>
      <c r="F565" s="3"/>
      <c r="G565" s="3"/>
      <c r="H565" s="46">
        <f t="shared" si="247"/>
        <v>50000</v>
      </c>
      <c r="I565" s="46">
        <f t="shared" si="248"/>
        <v>50000</v>
      </c>
      <c r="J565" s="46">
        <f t="shared" si="248"/>
        <v>50000</v>
      </c>
    </row>
    <row r="566" spans="1:10" ht="22.5">
      <c r="A566" s="2" t="s">
        <v>173</v>
      </c>
      <c r="B566" s="3" t="s">
        <v>70</v>
      </c>
      <c r="C566" s="3" t="s">
        <v>106</v>
      </c>
      <c r="D566" s="3" t="s">
        <v>82</v>
      </c>
      <c r="E566" s="3" t="s">
        <v>343</v>
      </c>
      <c r="F566" s="3" t="s">
        <v>172</v>
      </c>
      <c r="G566" s="3"/>
      <c r="H566" s="46">
        <v>50000</v>
      </c>
      <c r="I566" s="46">
        <v>50000</v>
      </c>
      <c r="J566" s="46">
        <v>50000</v>
      </c>
    </row>
    <row r="567" spans="1:10" ht="22.5" customHeight="1">
      <c r="A567" s="2" t="s">
        <v>431</v>
      </c>
      <c r="B567" s="3" t="s">
        <v>70</v>
      </c>
      <c r="C567" s="3" t="s">
        <v>106</v>
      </c>
      <c r="D567" s="3" t="s">
        <v>82</v>
      </c>
      <c r="E567" s="3" t="s">
        <v>262</v>
      </c>
      <c r="F567" s="3"/>
      <c r="G567" s="3"/>
      <c r="H567" s="46">
        <f>H568+H574+H583</f>
        <v>974739520</v>
      </c>
      <c r="I567" s="46">
        <f>I568+I574+I583</f>
        <v>898128114.84000003</v>
      </c>
      <c r="J567" s="46">
        <f>J568+J574+J583</f>
        <v>907786100.39999998</v>
      </c>
    </row>
    <row r="568" spans="1:10" ht="45" customHeight="1">
      <c r="A568" s="27" t="s">
        <v>185</v>
      </c>
      <c r="B568" s="3" t="s">
        <v>70</v>
      </c>
      <c r="C568" s="3" t="s">
        <v>106</v>
      </c>
      <c r="D568" s="3" t="s">
        <v>82</v>
      </c>
      <c r="E568" s="3" t="s">
        <v>200</v>
      </c>
      <c r="F568" s="3"/>
      <c r="G568" s="3"/>
      <c r="H568" s="46">
        <f>H569+H570+H571+H572+H573</f>
        <v>517860400</v>
      </c>
      <c r="I568" s="46">
        <f t="shared" ref="I568:J568" si="249">I569+I570+I571+I572+I573</f>
        <v>518092000</v>
      </c>
      <c r="J568" s="46">
        <f t="shared" si="249"/>
        <v>518332800</v>
      </c>
    </row>
    <row r="569" spans="1:10" ht="11.25" customHeight="1">
      <c r="A569" s="10" t="s">
        <v>378</v>
      </c>
      <c r="B569" s="3" t="s">
        <v>70</v>
      </c>
      <c r="C569" s="3" t="s">
        <v>106</v>
      </c>
      <c r="D569" s="3" t="s">
        <v>82</v>
      </c>
      <c r="E569" s="3" t="s">
        <v>200</v>
      </c>
      <c r="F569" s="3" t="s">
        <v>161</v>
      </c>
      <c r="G569" s="3" t="s">
        <v>193</v>
      </c>
      <c r="H569" s="47">
        <v>202148700</v>
      </c>
      <c r="I569" s="47">
        <v>202239100</v>
      </c>
      <c r="J569" s="47">
        <v>202333100</v>
      </c>
    </row>
    <row r="570" spans="1:10" ht="22.5">
      <c r="A570" s="10" t="s">
        <v>379</v>
      </c>
      <c r="B570" s="3" t="s">
        <v>70</v>
      </c>
      <c r="C570" s="3" t="s">
        <v>106</v>
      </c>
      <c r="D570" s="3" t="s">
        <v>82</v>
      </c>
      <c r="E570" s="3" t="s">
        <v>200</v>
      </c>
      <c r="F570" s="3" t="s">
        <v>377</v>
      </c>
      <c r="G570" s="3" t="s">
        <v>193</v>
      </c>
      <c r="H570" s="46">
        <v>61048900</v>
      </c>
      <c r="I570" s="46">
        <v>61076200</v>
      </c>
      <c r="J570" s="46">
        <v>61104600</v>
      </c>
    </row>
    <row r="571" spans="1:10" ht="22.5">
      <c r="A571" s="2" t="s">
        <v>173</v>
      </c>
      <c r="B571" s="3" t="s">
        <v>70</v>
      </c>
      <c r="C571" s="3" t="s">
        <v>106</v>
      </c>
      <c r="D571" s="3" t="s">
        <v>82</v>
      </c>
      <c r="E571" s="3" t="s">
        <v>200</v>
      </c>
      <c r="F571" s="3" t="s">
        <v>172</v>
      </c>
      <c r="G571" s="3" t="s">
        <v>193</v>
      </c>
      <c r="H571" s="46">
        <v>2873500</v>
      </c>
      <c r="I571" s="46">
        <v>2874700</v>
      </c>
      <c r="J571" s="46">
        <v>2876100</v>
      </c>
    </row>
    <row r="572" spans="1:10" ht="11.25" customHeight="1">
      <c r="A572" s="2" t="s">
        <v>383</v>
      </c>
      <c r="B572" s="3" t="s">
        <v>70</v>
      </c>
      <c r="C572" s="3" t="s">
        <v>106</v>
      </c>
      <c r="D572" s="3" t="s">
        <v>82</v>
      </c>
      <c r="E572" s="3" t="s">
        <v>200</v>
      </c>
      <c r="F572" s="3" t="s">
        <v>88</v>
      </c>
      <c r="G572" s="3" t="s">
        <v>193</v>
      </c>
      <c r="H572" s="46">
        <v>2749000</v>
      </c>
      <c r="I572" s="46">
        <v>2750200</v>
      </c>
      <c r="J572" s="46">
        <v>2751500</v>
      </c>
    </row>
    <row r="573" spans="1:10" ht="33.75" customHeight="1">
      <c r="A573" s="2" t="s">
        <v>148</v>
      </c>
      <c r="B573" s="3" t="s">
        <v>70</v>
      </c>
      <c r="C573" s="3" t="s">
        <v>106</v>
      </c>
      <c r="D573" s="3" t="s">
        <v>82</v>
      </c>
      <c r="E573" s="3" t="s">
        <v>200</v>
      </c>
      <c r="F573" s="3" t="s">
        <v>146</v>
      </c>
      <c r="G573" s="3" t="s">
        <v>193</v>
      </c>
      <c r="H573" s="46">
        <v>249040300</v>
      </c>
      <c r="I573" s="46">
        <v>249151800</v>
      </c>
      <c r="J573" s="46">
        <v>249267500</v>
      </c>
    </row>
    <row r="574" spans="1:10" ht="22.5" customHeight="1">
      <c r="A574" s="2" t="s">
        <v>432</v>
      </c>
      <c r="B574" s="3" t="s">
        <v>70</v>
      </c>
      <c r="C574" s="3" t="s">
        <v>106</v>
      </c>
      <c r="D574" s="3" t="s">
        <v>82</v>
      </c>
      <c r="E574" s="3" t="s">
        <v>344</v>
      </c>
      <c r="F574" s="3"/>
      <c r="G574" s="3"/>
      <c r="H574" s="46">
        <f t="shared" ref="H574:J574" si="250">H575+H576+H577+H578+H579+H580+H581+H582</f>
        <v>408459520</v>
      </c>
      <c r="I574" s="46">
        <f t="shared" si="250"/>
        <v>331706314.84000003</v>
      </c>
      <c r="J574" s="46">
        <f t="shared" si="250"/>
        <v>341123500.39999998</v>
      </c>
    </row>
    <row r="575" spans="1:10" ht="11.25" customHeight="1">
      <c r="A575" s="10" t="s">
        <v>378</v>
      </c>
      <c r="B575" s="3" t="s">
        <v>70</v>
      </c>
      <c r="C575" s="3" t="s">
        <v>106</v>
      </c>
      <c r="D575" s="3" t="s">
        <v>82</v>
      </c>
      <c r="E575" s="3" t="s">
        <v>344</v>
      </c>
      <c r="F575" s="3" t="s">
        <v>161</v>
      </c>
      <c r="G575" s="3"/>
      <c r="H575" s="46">
        <v>147784060</v>
      </c>
      <c r="I575" s="46">
        <f>147784060-27000000</f>
        <v>120784060</v>
      </c>
      <c r="J575" s="46">
        <f>147784060-27000000</f>
        <v>120784060</v>
      </c>
    </row>
    <row r="576" spans="1:10" ht="22.5" customHeight="1">
      <c r="A576" s="10" t="s">
        <v>379</v>
      </c>
      <c r="B576" s="3" t="s">
        <v>70</v>
      </c>
      <c r="C576" s="3" t="s">
        <v>106</v>
      </c>
      <c r="D576" s="3" t="s">
        <v>82</v>
      </c>
      <c r="E576" s="3" t="s">
        <v>344</v>
      </c>
      <c r="F576" s="3" t="s">
        <v>377</v>
      </c>
      <c r="G576" s="3"/>
      <c r="H576" s="46">
        <v>44630790</v>
      </c>
      <c r="I576" s="46">
        <f>44630790-8000000</f>
        <v>36630790</v>
      </c>
      <c r="J576" s="46">
        <f>44630790-7999999</f>
        <v>36630791</v>
      </c>
    </row>
    <row r="577" spans="1:10" ht="22.5">
      <c r="A577" s="2" t="s">
        <v>173</v>
      </c>
      <c r="B577" s="3" t="s">
        <v>70</v>
      </c>
      <c r="C577" s="3" t="s">
        <v>106</v>
      </c>
      <c r="D577" s="3" t="s">
        <v>82</v>
      </c>
      <c r="E577" s="3" t="s">
        <v>344</v>
      </c>
      <c r="F577" s="3" t="s">
        <v>172</v>
      </c>
      <c r="G577" s="3"/>
      <c r="H577" s="46">
        <v>4081000</v>
      </c>
      <c r="I577" s="46">
        <v>3000000</v>
      </c>
      <c r="J577" s="46">
        <v>3000000</v>
      </c>
    </row>
    <row r="578" spans="1:10" ht="11.25" customHeight="1">
      <c r="A578" s="2" t="s">
        <v>383</v>
      </c>
      <c r="B578" s="3" t="s">
        <v>70</v>
      </c>
      <c r="C578" s="3" t="s">
        <v>106</v>
      </c>
      <c r="D578" s="3" t="s">
        <v>82</v>
      </c>
      <c r="E578" s="3" t="s">
        <v>344</v>
      </c>
      <c r="F578" s="3" t="s">
        <v>88</v>
      </c>
      <c r="G578" s="3"/>
      <c r="H578" s="46">
        <v>26060100</v>
      </c>
      <c r="I578" s="46">
        <f t="shared" ref="I578:J578" si="251">17200000+1027179.4</f>
        <v>18227179.399999999</v>
      </c>
      <c r="J578" s="46">
        <f t="shared" si="251"/>
        <v>18227179.399999999</v>
      </c>
    </row>
    <row r="579" spans="1:10" ht="11.25" customHeight="1">
      <c r="A579" s="13" t="s">
        <v>403</v>
      </c>
      <c r="B579" s="3" t="s">
        <v>70</v>
      </c>
      <c r="C579" s="3" t="s">
        <v>106</v>
      </c>
      <c r="D579" s="3" t="s">
        <v>82</v>
      </c>
      <c r="E579" s="3" t="s">
        <v>344</v>
      </c>
      <c r="F579" s="3" t="s">
        <v>402</v>
      </c>
      <c r="G579" s="3"/>
      <c r="H579" s="46">
        <v>35307000</v>
      </c>
      <c r="I579" s="46">
        <f>11250000+1832815.44</f>
        <v>13082815.439999999</v>
      </c>
      <c r="J579" s="46">
        <v>22500000</v>
      </c>
    </row>
    <row r="580" spans="1:10" ht="33.75" customHeight="1">
      <c r="A580" s="2" t="s">
        <v>148</v>
      </c>
      <c r="B580" s="3" t="s">
        <v>70</v>
      </c>
      <c r="C580" s="3" t="s">
        <v>106</v>
      </c>
      <c r="D580" s="3" t="s">
        <v>82</v>
      </c>
      <c r="E580" s="3" t="s">
        <v>344</v>
      </c>
      <c r="F580" s="3" t="s">
        <v>146</v>
      </c>
      <c r="G580" s="3"/>
      <c r="H580" s="46">
        <f>97693770+40000000+1500000</f>
        <v>139193770</v>
      </c>
      <c r="I580" s="46">
        <f>97693770+36500000</f>
        <v>134193770</v>
      </c>
      <c r="J580" s="46">
        <f t="shared" ref="J580" si="252">97693770+36500000</f>
        <v>134193770</v>
      </c>
    </row>
    <row r="581" spans="1:10" ht="11.25" customHeight="1">
      <c r="A581" s="2" t="s">
        <v>91</v>
      </c>
      <c r="B581" s="3" t="s">
        <v>70</v>
      </c>
      <c r="C581" s="3" t="s">
        <v>106</v>
      </c>
      <c r="D581" s="3" t="s">
        <v>82</v>
      </c>
      <c r="E581" s="3" t="s">
        <v>344</v>
      </c>
      <c r="F581" s="3" t="s">
        <v>89</v>
      </c>
      <c r="G581" s="3"/>
      <c r="H581" s="46">
        <v>11115100</v>
      </c>
      <c r="I581" s="46">
        <v>5500000</v>
      </c>
      <c r="J581" s="46">
        <v>5500000</v>
      </c>
    </row>
    <row r="582" spans="1:10" ht="11.25" customHeight="1">
      <c r="A582" s="2" t="s">
        <v>282</v>
      </c>
      <c r="B582" s="3" t="s">
        <v>70</v>
      </c>
      <c r="C582" s="3" t="s">
        <v>106</v>
      </c>
      <c r="D582" s="3" t="s">
        <v>82</v>
      </c>
      <c r="E582" s="3" t="s">
        <v>344</v>
      </c>
      <c r="F582" s="3" t="s">
        <v>90</v>
      </c>
      <c r="G582" s="3"/>
      <c r="H582" s="46">
        <v>287700</v>
      </c>
      <c r="I582" s="46">
        <v>287700</v>
      </c>
      <c r="J582" s="46">
        <v>287700</v>
      </c>
    </row>
    <row r="583" spans="1:10" ht="56.25" customHeight="1">
      <c r="A583" s="24" t="s">
        <v>510</v>
      </c>
      <c r="B583" s="3" t="s">
        <v>70</v>
      </c>
      <c r="C583" s="3" t="s">
        <v>106</v>
      </c>
      <c r="D583" s="3" t="s">
        <v>82</v>
      </c>
      <c r="E583" s="3" t="s">
        <v>509</v>
      </c>
      <c r="F583" s="3"/>
      <c r="G583" s="3"/>
      <c r="H583" s="46">
        <f>H584+H585+H586</f>
        <v>48419600</v>
      </c>
      <c r="I583" s="46">
        <f t="shared" ref="I583:J583" si="253">I584+I585+I586</f>
        <v>48329800</v>
      </c>
      <c r="J583" s="46">
        <f t="shared" si="253"/>
        <v>48329800</v>
      </c>
    </row>
    <row r="584" spans="1:10" ht="11.25" customHeight="1">
      <c r="A584" s="10" t="s">
        <v>378</v>
      </c>
      <c r="B584" s="3" t="s">
        <v>70</v>
      </c>
      <c r="C584" s="3" t="s">
        <v>106</v>
      </c>
      <c r="D584" s="3" t="s">
        <v>82</v>
      </c>
      <c r="E584" s="3" t="s">
        <v>509</v>
      </c>
      <c r="F584" s="3" t="s">
        <v>161</v>
      </c>
      <c r="G584" s="3" t="s">
        <v>441</v>
      </c>
      <c r="H584" s="46">
        <v>20711800</v>
      </c>
      <c r="I584" s="46">
        <v>20673400</v>
      </c>
      <c r="J584" s="46">
        <v>20673400</v>
      </c>
    </row>
    <row r="585" spans="1:10" ht="22.5" customHeight="1">
      <c r="A585" s="10" t="s">
        <v>379</v>
      </c>
      <c r="B585" s="3" t="s">
        <v>70</v>
      </c>
      <c r="C585" s="3" t="s">
        <v>106</v>
      </c>
      <c r="D585" s="3" t="s">
        <v>82</v>
      </c>
      <c r="E585" s="3" t="s">
        <v>509</v>
      </c>
      <c r="F585" s="3" t="s">
        <v>377</v>
      </c>
      <c r="G585" s="3" t="s">
        <v>441</v>
      </c>
      <c r="H585" s="46">
        <v>6254900</v>
      </c>
      <c r="I585" s="46">
        <v>6243400</v>
      </c>
      <c r="J585" s="46">
        <v>6243400</v>
      </c>
    </row>
    <row r="586" spans="1:10" ht="33.75" customHeight="1">
      <c r="A586" s="2" t="s">
        <v>148</v>
      </c>
      <c r="B586" s="3" t="s">
        <v>70</v>
      </c>
      <c r="C586" s="3" t="s">
        <v>106</v>
      </c>
      <c r="D586" s="3" t="s">
        <v>82</v>
      </c>
      <c r="E586" s="3" t="s">
        <v>509</v>
      </c>
      <c r="F586" s="3" t="s">
        <v>146</v>
      </c>
      <c r="G586" s="3" t="s">
        <v>441</v>
      </c>
      <c r="H586" s="46">
        <v>21452900</v>
      </c>
      <c r="I586" s="46">
        <v>21413000</v>
      </c>
      <c r="J586" s="46">
        <v>21413000</v>
      </c>
    </row>
    <row r="587" spans="1:10" ht="33.75" customHeight="1">
      <c r="A587" s="10" t="s">
        <v>5</v>
      </c>
      <c r="B587" s="3" t="s">
        <v>70</v>
      </c>
      <c r="C587" s="3" t="s">
        <v>106</v>
      </c>
      <c r="D587" s="3" t="s">
        <v>82</v>
      </c>
      <c r="E587" s="3" t="s">
        <v>9</v>
      </c>
      <c r="F587" s="3"/>
      <c r="G587" s="3"/>
      <c r="H587" s="46">
        <f>H607+H617+H588+H591+H593+H597+H599+H612+H602</f>
        <v>85534749.680000007</v>
      </c>
      <c r="I587" s="46">
        <f>I607+I617+I588+I591+I593+I597+I599+I612+I602</f>
        <v>85034749.680000007</v>
      </c>
      <c r="J587" s="46">
        <f>J607+J617+J588+J591+J593+J597+J599+J612+J602</f>
        <v>82499049.680000007</v>
      </c>
    </row>
    <row r="588" spans="1:10" ht="11.25" customHeight="1">
      <c r="A588" s="2" t="s">
        <v>10</v>
      </c>
      <c r="B588" s="3" t="s">
        <v>70</v>
      </c>
      <c r="C588" s="3" t="s">
        <v>106</v>
      </c>
      <c r="D588" s="3" t="s">
        <v>82</v>
      </c>
      <c r="E588" s="3" t="s">
        <v>433</v>
      </c>
      <c r="F588" s="3"/>
      <c r="G588" s="3"/>
      <c r="H588" s="46">
        <f>H589+H590</f>
        <v>3754680</v>
      </c>
      <c r="I588" s="46">
        <f t="shared" ref="I588:J588" si="254">I589+I590</f>
        <v>3754680</v>
      </c>
      <c r="J588" s="46">
        <f t="shared" si="254"/>
        <v>3754680</v>
      </c>
    </row>
    <row r="589" spans="1:10" ht="11.25" customHeight="1">
      <c r="A589" s="2" t="s">
        <v>383</v>
      </c>
      <c r="B589" s="3" t="s">
        <v>70</v>
      </c>
      <c r="C589" s="3" t="s">
        <v>106</v>
      </c>
      <c r="D589" s="3" t="s">
        <v>82</v>
      </c>
      <c r="E589" s="3" t="s">
        <v>433</v>
      </c>
      <c r="F589" s="3" t="s">
        <v>88</v>
      </c>
      <c r="G589" s="3"/>
      <c r="H589" s="46">
        <v>3470230</v>
      </c>
      <c r="I589" s="46">
        <v>3470230</v>
      </c>
      <c r="J589" s="46">
        <v>3470230</v>
      </c>
    </row>
    <row r="590" spans="1:10" ht="11.25" customHeight="1">
      <c r="A590" s="12" t="s">
        <v>149</v>
      </c>
      <c r="B590" s="3" t="s">
        <v>70</v>
      </c>
      <c r="C590" s="3" t="s">
        <v>106</v>
      </c>
      <c r="D590" s="3" t="s">
        <v>82</v>
      </c>
      <c r="E590" s="3" t="s">
        <v>433</v>
      </c>
      <c r="F590" s="3" t="s">
        <v>147</v>
      </c>
      <c r="G590" s="3"/>
      <c r="H590" s="46">
        <v>284450</v>
      </c>
      <c r="I590" s="46">
        <v>284450</v>
      </c>
      <c r="J590" s="46">
        <v>284450</v>
      </c>
    </row>
    <row r="591" spans="1:10" ht="22.5" customHeight="1">
      <c r="A591" s="2" t="s">
        <v>13</v>
      </c>
      <c r="B591" s="3" t="s">
        <v>70</v>
      </c>
      <c r="C591" s="3" t="s">
        <v>106</v>
      </c>
      <c r="D591" s="3" t="s">
        <v>82</v>
      </c>
      <c r="E591" s="3" t="s">
        <v>434</v>
      </c>
      <c r="F591" s="3"/>
      <c r="G591" s="3"/>
      <c r="H591" s="46">
        <f>H592</f>
        <v>4166000</v>
      </c>
      <c r="I591" s="46">
        <f t="shared" ref="I591:J591" si="255">I592</f>
        <v>4166000</v>
      </c>
      <c r="J591" s="46">
        <f t="shared" si="255"/>
        <v>4166000</v>
      </c>
    </row>
    <row r="592" spans="1:10" ht="11.25" customHeight="1">
      <c r="A592" s="2" t="s">
        <v>383</v>
      </c>
      <c r="B592" s="3" t="s">
        <v>70</v>
      </c>
      <c r="C592" s="3" t="s">
        <v>106</v>
      </c>
      <c r="D592" s="3" t="s">
        <v>82</v>
      </c>
      <c r="E592" s="3" t="s">
        <v>434</v>
      </c>
      <c r="F592" s="3" t="s">
        <v>88</v>
      </c>
      <c r="G592" s="3"/>
      <c r="H592" s="46">
        <v>4166000</v>
      </c>
      <c r="I592" s="46">
        <v>4166000</v>
      </c>
      <c r="J592" s="46">
        <v>4166000</v>
      </c>
    </row>
    <row r="593" spans="1:10" ht="22.5" customHeight="1">
      <c r="A593" s="2" t="s">
        <v>454</v>
      </c>
      <c r="B593" s="3" t="s">
        <v>70</v>
      </c>
      <c r="C593" s="3" t="s">
        <v>106</v>
      </c>
      <c r="D593" s="3" t="s">
        <v>82</v>
      </c>
      <c r="E593" s="3" t="s">
        <v>453</v>
      </c>
      <c r="F593" s="3"/>
      <c r="G593" s="3"/>
      <c r="H593" s="46">
        <f>H594+H595+H596</f>
        <v>3005432.84</v>
      </c>
      <c r="I593" s="46">
        <f t="shared" ref="I593:J593" si="256">I594+I595+I596</f>
        <v>2505432.84</v>
      </c>
      <c r="J593" s="46">
        <f t="shared" si="256"/>
        <v>2505432.84</v>
      </c>
    </row>
    <row r="594" spans="1:10" ht="11.25" customHeight="1">
      <c r="A594" s="2" t="s">
        <v>383</v>
      </c>
      <c r="B594" s="3" t="s">
        <v>70</v>
      </c>
      <c r="C594" s="3" t="s">
        <v>106</v>
      </c>
      <c r="D594" s="3" t="s">
        <v>82</v>
      </c>
      <c r="E594" s="3" t="s">
        <v>453</v>
      </c>
      <c r="F594" s="3" t="s">
        <v>88</v>
      </c>
      <c r="G594" s="3"/>
      <c r="H594" s="47">
        <v>1500000</v>
      </c>
      <c r="I594" s="47">
        <v>1000000</v>
      </c>
      <c r="J594" s="47">
        <v>1000000</v>
      </c>
    </row>
    <row r="595" spans="1:10" ht="22.5" customHeight="1">
      <c r="A595" s="2" t="s">
        <v>27</v>
      </c>
      <c r="B595" s="3" t="s">
        <v>70</v>
      </c>
      <c r="C595" s="3" t="s">
        <v>106</v>
      </c>
      <c r="D595" s="3" t="s">
        <v>82</v>
      </c>
      <c r="E595" s="3" t="s">
        <v>453</v>
      </c>
      <c r="F595" s="3" t="s">
        <v>244</v>
      </c>
      <c r="G595" s="3"/>
      <c r="H595" s="47">
        <v>5432.84</v>
      </c>
      <c r="I595" s="47">
        <v>5432.84</v>
      </c>
      <c r="J595" s="47">
        <v>5432.84</v>
      </c>
    </row>
    <row r="596" spans="1:10" ht="11.25" customHeight="1">
      <c r="A596" s="12" t="s">
        <v>149</v>
      </c>
      <c r="B596" s="3" t="s">
        <v>70</v>
      </c>
      <c r="C596" s="3" t="s">
        <v>106</v>
      </c>
      <c r="D596" s="3" t="s">
        <v>82</v>
      </c>
      <c r="E596" s="3" t="s">
        <v>453</v>
      </c>
      <c r="F596" s="3" t="s">
        <v>147</v>
      </c>
      <c r="G596" s="3"/>
      <c r="H596" s="47">
        <v>1500000</v>
      </c>
      <c r="I596" s="47">
        <v>1500000</v>
      </c>
      <c r="J596" s="47">
        <v>1500000</v>
      </c>
    </row>
    <row r="597" spans="1:10" ht="11.25" customHeight="1">
      <c r="A597" s="2" t="s">
        <v>11</v>
      </c>
      <c r="B597" s="3" t="s">
        <v>70</v>
      </c>
      <c r="C597" s="3" t="s">
        <v>106</v>
      </c>
      <c r="D597" s="3" t="s">
        <v>82</v>
      </c>
      <c r="E597" s="3" t="s">
        <v>347</v>
      </c>
      <c r="F597" s="3"/>
      <c r="G597" s="3"/>
      <c r="H597" s="46">
        <f>H598</f>
        <v>2695000</v>
      </c>
      <c r="I597" s="46">
        <f t="shared" ref="I597:J597" si="257">I598</f>
        <v>2695000</v>
      </c>
      <c r="J597" s="46">
        <f t="shared" si="257"/>
        <v>2695000</v>
      </c>
    </row>
    <row r="598" spans="1:10" ht="11.25" customHeight="1">
      <c r="A598" s="2" t="s">
        <v>383</v>
      </c>
      <c r="B598" s="3" t="s">
        <v>70</v>
      </c>
      <c r="C598" s="3" t="s">
        <v>106</v>
      </c>
      <c r="D598" s="3" t="s">
        <v>82</v>
      </c>
      <c r="E598" s="3" t="s">
        <v>347</v>
      </c>
      <c r="F598" s="3" t="s">
        <v>88</v>
      </c>
      <c r="G598" s="3"/>
      <c r="H598" s="47">
        <v>2695000</v>
      </c>
      <c r="I598" s="47">
        <v>2695000</v>
      </c>
      <c r="J598" s="47">
        <v>2695000</v>
      </c>
    </row>
    <row r="599" spans="1:10" ht="22.5" customHeight="1">
      <c r="A599" s="2" t="s">
        <v>583</v>
      </c>
      <c r="B599" s="3" t="s">
        <v>70</v>
      </c>
      <c r="C599" s="3" t="s">
        <v>106</v>
      </c>
      <c r="D599" s="3" t="s">
        <v>82</v>
      </c>
      <c r="E599" s="3" t="s">
        <v>578</v>
      </c>
      <c r="F599" s="3"/>
      <c r="G599" s="3"/>
      <c r="H599" s="47">
        <f>H600+H601</f>
        <v>3240259.25</v>
      </c>
      <c r="I599" s="47">
        <f t="shared" ref="I599:J599" si="258">I600+I601</f>
        <v>3240259.25</v>
      </c>
      <c r="J599" s="47">
        <f t="shared" si="258"/>
        <v>3240259.25</v>
      </c>
    </row>
    <row r="600" spans="1:10" ht="11.25" customHeight="1">
      <c r="A600" s="2" t="s">
        <v>383</v>
      </c>
      <c r="B600" s="3" t="s">
        <v>70</v>
      </c>
      <c r="C600" s="3" t="s">
        <v>106</v>
      </c>
      <c r="D600" s="3" t="s">
        <v>82</v>
      </c>
      <c r="E600" s="3" t="s">
        <v>578</v>
      </c>
      <c r="F600" s="3" t="s">
        <v>88</v>
      </c>
      <c r="G600" s="3"/>
      <c r="H600" s="47">
        <v>2318176.5099999998</v>
      </c>
      <c r="I600" s="47">
        <v>2318176.5099999998</v>
      </c>
      <c r="J600" s="47">
        <v>2318176.5099999998</v>
      </c>
    </row>
    <row r="601" spans="1:10" ht="11.25" customHeight="1">
      <c r="A601" s="12" t="s">
        <v>149</v>
      </c>
      <c r="B601" s="3" t="s">
        <v>70</v>
      </c>
      <c r="C601" s="3" t="s">
        <v>106</v>
      </c>
      <c r="D601" s="3" t="s">
        <v>82</v>
      </c>
      <c r="E601" s="3" t="s">
        <v>578</v>
      </c>
      <c r="F601" s="3" t="s">
        <v>147</v>
      </c>
      <c r="G601" s="3"/>
      <c r="H601" s="47">
        <v>922082.74</v>
      </c>
      <c r="I601" s="47">
        <v>922082.74</v>
      </c>
      <c r="J601" s="47">
        <v>922082.74</v>
      </c>
    </row>
    <row r="602" spans="1:10" ht="33.75" customHeight="1">
      <c r="A602" s="2" t="s">
        <v>440</v>
      </c>
      <c r="B602" s="3" t="s">
        <v>70</v>
      </c>
      <c r="C602" s="3" t="s">
        <v>106</v>
      </c>
      <c r="D602" s="3" t="s">
        <v>82</v>
      </c>
      <c r="E602" s="3" t="s">
        <v>516</v>
      </c>
      <c r="F602" s="3"/>
      <c r="G602" s="3"/>
      <c r="H602" s="46">
        <f>H603+H604+H605+H606</f>
        <v>53171960</v>
      </c>
      <c r="I602" s="46">
        <f t="shared" ref="I602:J602" si="259">I603+I604+I605+I606</f>
        <v>53171960</v>
      </c>
      <c r="J602" s="46">
        <f t="shared" si="259"/>
        <v>50636260</v>
      </c>
    </row>
    <row r="603" spans="1:10" ht="11.25" customHeight="1">
      <c r="A603" s="2" t="s">
        <v>383</v>
      </c>
      <c r="B603" s="3" t="s">
        <v>70</v>
      </c>
      <c r="C603" s="3" t="s">
        <v>106</v>
      </c>
      <c r="D603" s="3" t="s">
        <v>82</v>
      </c>
      <c r="E603" s="3" t="s">
        <v>516</v>
      </c>
      <c r="F603" s="3" t="s">
        <v>88</v>
      </c>
      <c r="G603" s="3"/>
      <c r="H603" s="47">
        <v>176870</v>
      </c>
      <c r="I603" s="47">
        <v>176870</v>
      </c>
      <c r="J603" s="47">
        <v>176870</v>
      </c>
    </row>
    <row r="604" spans="1:10" ht="11.25" customHeight="1">
      <c r="A604" s="2" t="s">
        <v>383</v>
      </c>
      <c r="B604" s="3" t="s">
        <v>70</v>
      </c>
      <c r="C604" s="3" t="s">
        <v>106</v>
      </c>
      <c r="D604" s="3" t="s">
        <v>82</v>
      </c>
      <c r="E604" s="3" t="s">
        <v>516</v>
      </c>
      <c r="F604" s="3" t="s">
        <v>88</v>
      </c>
      <c r="G604" s="3" t="s">
        <v>441</v>
      </c>
      <c r="H604" s="47">
        <v>22000000</v>
      </c>
      <c r="I604" s="47">
        <v>22000000</v>
      </c>
      <c r="J604" s="47">
        <v>22000000</v>
      </c>
    </row>
    <row r="605" spans="1:10" ht="33.75" customHeight="1">
      <c r="A605" s="2" t="s">
        <v>148</v>
      </c>
      <c r="B605" s="3" t="s">
        <v>70</v>
      </c>
      <c r="C605" s="3" t="s">
        <v>106</v>
      </c>
      <c r="D605" s="3" t="s">
        <v>82</v>
      </c>
      <c r="E605" s="3" t="s">
        <v>516</v>
      </c>
      <c r="F605" s="3" t="s">
        <v>146</v>
      </c>
      <c r="G605" s="3"/>
      <c r="H605" s="47">
        <v>160090</v>
      </c>
      <c r="I605" s="47">
        <v>160090</v>
      </c>
      <c r="J605" s="47">
        <v>160090</v>
      </c>
    </row>
    <row r="606" spans="1:10" ht="33.75" customHeight="1">
      <c r="A606" s="2" t="s">
        <v>148</v>
      </c>
      <c r="B606" s="3" t="s">
        <v>70</v>
      </c>
      <c r="C606" s="3" t="s">
        <v>106</v>
      </c>
      <c r="D606" s="3" t="s">
        <v>82</v>
      </c>
      <c r="E606" s="3" t="s">
        <v>516</v>
      </c>
      <c r="F606" s="3" t="s">
        <v>146</v>
      </c>
      <c r="G606" s="3" t="s">
        <v>441</v>
      </c>
      <c r="H606" s="47">
        <v>30835000</v>
      </c>
      <c r="I606" s="47">
        <v>30835000</v>
      </c>
      <c r="J606" s="47">
        <f>50299300-J604</f>
        <v>28299300</v>
      </c>
    </row>
    <row r="607" spans="1:10" ht="33.75" customHeight="1">
      <c r="A607" s="2" t="s">
        <v>35</v>
      </c>
      <c r="B607" s="3" t="s">
        <v>70</v>
      </c>
      <c r="C607" s="3" t="s">
        <v>106</v>
      </c>
      <c r="D607" s="3" t="s">
        <v>82</v>
      </c>
      <c r="E607" s="39" t="s">
        <v>346</v>
      </c>
      <c r="F607" s="3"/>
      <c r="G607" s="3"/>
      <c r="H607" s="46">
        <f>H608+H610+H609+H611</f>
        <v>6801478.7999999998</v>
      </c>
      <c r="I607" s="46">
        <f t="shared" ref="I607:J607" si="260">I608+I610+I609+I611</f>
        <v>6801478.7999999998</v>
      </c>
      <c r="J607" s="46">
        <f t="shared" si="260"/>
        <v>6801478.7999999998</v>
      </c>
    </row>
    <row r="608" spans="1:10" ht="11.25" customHeight="1">
      <c r="A608" s="2" t="s">
        <v>384</v>
      </c>
      <c r="B608" s="3" t="s">
        <v>70</v>
      </c>
      <c r="C608" s="3" t="s">
        <v>106</v>
      </c>
      <c r="D608" s="3" t="s">
        <v>82</v>
      </c>
      <c r="E608" s="39" t="s">
        <v>346</v>
      </c>
      <c r="F608" s="3" t="s">
        <v>88</v>
      </c>
      <c r="G608" s="3"/>
      <c r="H608" s="47">
        <v>716436.3</v>
      </c>
      <c r="I608" s="47">
        <v>716436.3</v>
      </c>
      <c r="J608" s="47">
        <v>716436.3</v>
      </c>
    </row>
    <row r="609" spans="1:10" ht="11.25" customHeight="1">
      <c r="A609" s="2" t="s">
        <v>384</v>
      </c>
      <c r="B609" s="3" t="s">
        <v>70</v>
      </c>
      <c r="C609" s="3" t="s">
        <v>106</v>
      </c>
      <c r="D609" s="3" t="s">
        <v>82</v>
      </c>
      <c r="E609" s="39" t="s">
        <v>346</v>
      </c>
      <c r="F609" s="3" t="s">
        <v>88</v>
      </c>
      <c r="G609" s="3" t="s">
        <v>193</v>
      </c>
      <c r="H609" s="47">
        <f>5726400-H611</f>
        <v>3506400</v>
      </c>
      <c r="I609" s="47">
        <v>2220000</v>
      </c>
      <c r="J609" s="47">
        <v>2220000</v>
      </c>
    </row>
    <row r="610" spans="1:10" ht="11.25" customHeight="1">
      <c r="A610" s="12" t="s">
        <v>149</v>
      </c>
      <c r="B610" s="3" t="s">
        <v>70</v>
      </c>
      <c r="C610" s="3" t="s">
        <v>106</v>
      </c>
      <c r="D610" s="3" t="s">
        <v>82</v>
      </c>
      <c r="E610" s="39" t="s">
        <v>346</v>
      </c>
      <c r="F610" s="3" t="s">
        <v>147</v>
      </c>
      <c r="G610" s="3"/>
      <c r="H610" s="47">
        <v>358642.5</v>
      </c>
      <c r="I610" s="47">
        <v>358642.5</v>
      </c>
      <c r="J610" s="47">
        <v>358642.5</v>
      </c>
    </row>
    <row r="611" spans="1:10" ht="11.25" customHeight="1">
      <c r="A611" s="12" t="s">
        <v>149</v>
      </c>
      <c r="B611" s="3" t="s">
        <v>70</v>
      </c>
      <c r="C611" s="3" t="s">
        <v>106</v>
      </c>
      <c r="D611" s="3" t="s">
        <v>82</v>
      </c>
      <c r="E611" s="39" t="s">
        <v>346</v>
      </c>
      <c r="F611" s="3" t="s">
        <v>147</v>
      </c>
      <c r="G611" s="3" t="s">
        <v>193</v>
      </c>
      <c r="H611" s="47">
        <v>2220000</v>
      </c>
      <c r="I611" s="47">
        <f t="shared" ref="I611:J611" si="261">5726400-I609</f>
        <v>3506400</v>
      </c>
      <c r="J611" s="47">
        <f t="shared" si="261"/>
        <v>3506400</v>
      </c>
    </row>
    <row r="612" spans="1:10" ht="33.75" customHeight="1">
      <c r="A612" s="10" t="s">
        <v>491</v>
      </c>
      <c r="B612" s="3" t="s">
        <v>70</v>
      </c>
      <c r="C612" s="3" t="s">
        <v>106</v>
      </c>
      <c r="D612" s="3" t="s">
        <v>82</v>
      </c>
      <c r="E612" s="3" t="s">
        <v>133</v>
      </c>
      <c r="F612" s="3"/>
      <c r="G612" s="3"/>
      <c r="H612" s="46">
        <f>H614+H616+H613+H615</f>
        <v>8418118.790000001</v>
      </c>
      <c r="I612" s="46">
        <f t="shared" ref="I612:J612" si="262">I614+I616+I613+I615</f>
        <v>8418118.790000001</v>
      </c>
      <c r="J612" s="46">
        <f t="shared" si="262"/>
        <v>8418118.790000001</v>
      </c>
    </row>
    <row r="613" spans="1:10" ht="11.25" customHeight="1">
      <c r="A613" s="2" t="s">
        <v>384</v>
      </c>
      <c r="B613" s="3" t="s">
        <v>70</v>
      </c>
      <c r="C613" s="3" t="s">
        <v>106</v>
      </c>
      <c r="D613" s="3" t="s">
        <v>82</v>
      </c>
      <c r="E613" s="3" t="s">
        <v>133</v>
      </c>
      <c r="F613" s="3" t="s">
        <v>88</v>
      </c>
      <c r="G613" s="3"/>
      <c r="H613" s="47">
        <v>1093140.6100000001</v>
      </c>
      <c r="I613" s="47">
        <v>1093140.6100000001</v>
      </c>
      <c r="J613" s="47">
        <v>1093140.6100000001</v>
      </c>
    </row>
    <row r="614" spans="1:10" ht="11.25" customHeight="1">
      <c r="A614" s="2" t="s">
        <v>384</v>
      </c>
      <c r="B614" s="3" t="s">
        <v>70</v>
      </c>
      <c r="C614" s="3" t="s">
        <v>106</v>
      </c>
      <c r="D614" s="3" t="s">
        <v>82</v>
      </c>
      <c r="E614" s="3" t="s">
        <v>133</v>
      </c>
      <c r="F614" s="3" t="s">
        <v>88</v>
      </c>
      <c r="G614" s="3" t="s">
        <v>193</v>
      </c>
      <c r="H614" s="46">
        <v>3130000</v>
      </c>
      <c r="I614" s="46">
        <v>3130000</v>
      </c>
      <c r="J614" s="46">
        <v>3130000</v>
      </c>
    </row>
    <row r="615" spans="1:10" ht="11.25" customHeight="1">
      <c r="A615" s="12" t="s">
        <v>149</v>
      </c>
      <c r="B615" s="3" t="s">
        <v>70</v>
      </c>
      <c r="C615" s="3" t="s">
        <v>106</v>
      </c>
      <c r="D615" s="3" t="s">
        <v>82</v>
      </c>
      <c r="E615" s="3" t="s">
        <v>133</v>
      </c>
      <c r="F615" s="3" t="s">
        <v>147</v>
      </c>
      <c r="G615" s="3"/>
      <c r="H615" s="47">
        <v>1067978.18</v>
      </c>
      <c r="I615" s="47">
        <v>1067978.18</v>
      </c>
      <c r="J615" s="47">
        <v>1067978.18</v>
      </c>
    </row>
    <row r="616" spans="1:10" ht="11.25" customHeight="1">
      <c r="A616" s="12" t="s">
        <v>149</v>
      </c>
      <c r="B616" s="3" t="s">
        <v>70</v>
      </c>
      <c r="C616" s="3" t="s">
        <v>106</v>
      </c>
      <c r="D616" s="3" t="s">
        <v>82</v>
      </c>
      <c r="E616" s="3" t="s">
        <v>133</v>
      </c>
      <c r="F616" s="3" t="s">
        <v>147</v>
      </c>
      <c r="G616" s="3" t="s">
        <v>193</v>
      </c>
      <c r="H616" s="46">
        <f>6257000-H614</f>
        <v>3127000</v>
      </c>
      <c r="I616" s="46">
        <f t="shared" ref="I616:J616" si="263">6257000-I614</f>
        <v>3127000</v>
      </c>
      <c r="J616" s="46">
        <f t="shared" si="263"/>
        <v>3127000</v>
      </c>
    </row>
    <row r="617" spans="1:10" ht="56.25" customHeight="1">
      <c r="A617" s="24" t="s">
        <v>33</v>
      </c>
      <c r="B617" s="3" t="s">
        <v>70</v>
      </c>
      <c r="C617" s="3" t="s">
        <v>106</v>
      </c>
      <c r="D617" s="3" t="s">
        <v>82</v>
      </c>
      <c r="E617" s="39" t="s">
        <v>345</v>
      </c>
      <c r="F617" s="3"/>
      <c r="G617" s="3"/>
      <c r="H617" s="46">
        <f>H618+H620+H619+H621</f>
        <v>281820</v>
      </c>
      <c r="I617" s="46">
        <f t="shared" ref="I617:J617" si="264">I618+I620+I619+I621</f>
        <v>281820</v>
      </c>
      <c r="J617" s="46">
        <f t="shared" si="264"/>
        <v>281820</v>
      </c>
    </row>
    <row r="618" spans="1:10" ht="11.25" customHeight="1">
      <c r="A618" s="2" t="s">
        <v>384</v>
      </c>
      <c r="B618" s="3" t="s">
        <v>70</v>
      </c>
      <c r="C618" s="3" t="s">
        <v>106</v>
      </c>
      <c r="D618" s="3" t="s">
        <v>82</v>
      </c>
      <c r="E618" s="39" t="s">
        <v>345</v>
      </c>
      <c r="F618" s="3" t="s">
        <v>88</v>
      </c>
      <c r="G618" s="3"/>
      <c r="H618" s="47">
        <v>193087</v>
      </c>
      <c r="I618" s="47">
        <v>193087</v>
      </c>
      <c r="J618" s="47">
        <v>193087</v>
      </c>
    </row>
    <row r="619" spans="1:10" ht="11.25" customHeight="1">
      <c r="A619" s="2" t="s">
        <v>384</v>
      </c>
      <c r="B619" s="3" t="s">
        <v>70</v>
      </c>
      <c r="C619" s="3" t="s">
        <v>106</v>
      </c>
      <c r="D619" s="3" t="s">
        <v>82</v>
      </c>
      <c r="E619" s="39" t="s">
        <v>345</v>
      </c>
      <c r="F619" s="3" t="s">
        <v>88</v>
      </c>
      <c r="G619" s="3" t="s">
        <v>193</v>
      </c>
      <c r="H619" s="47">
        <v>51993</v>
      </c>
      <c r="I619" s="47">
        <v>51993</v>
      </c>
      <c r="J619" s="47">
        <v>51993</v>
      </c>
    </row>
    <row r="620" spans="1:10" ht="11.25" customHeight="1">
      <c r="A620" s="12" t="s">
        <v>149</v>
      </c>
      <c r="B620" s="3" t="s">
        <v>70</v>
      </c>
      <c r="C620" s="3" t="s">
        <v>106</v>
      </c>
      <c r="D620" s="3" t="s">
        <v>82</v>
      </c>
      <c r="E620" s="39" t="s">
        <v>345</v>
      </c>
      <c r="F620" s="3" t="s">
        <v>147</v>
      </c>
      <c r="G620" s="3"/>
      <c r="H620" s="47">
        <v>28946</v>
      </c>
      <c r="I620" s="47">
        <v>28946</v>
      </c>
      <c r="J620" s="47">
        <v>28946</v>
      </c>
    </row>
    <row r="621" spans="1:10" ht="11.25" customHeight="1">
      <c r="A621" s="12" t="s">
        <v>149</v>
      </c>
      <c r="B621" s="3" t="s">
        <v>70</v>
      </c>
      <c r="C621" s="3" t="s">
        <v>106</v>
      </c>
      <c r="D621" s="3" t="s">
        <v>82</v>
      </c>
      <c r="E621" s="39" t="s">
        <v>345</v>
      </c>
      <c r="F621" s="3" t="s">
        <v>147</v>
      </c>
      <c r="G621" s="3" t="s">
        <v>193</v>
      </c>
      <c r="H621" s="47">
        <v>7794</v>
      </c>
      <c r="I621" s="47">
        <v>7794</v>
      </c>
      <c r="J621" s="47">
        <v>7794</v>
      </c>
    </row>
    <row r="622" spans="1:10" ht="11.25" customHeight="1">
      <c r="A622" s="2" t="s">
        <v>424</v>
      </c>
      <c r="B622" s="3" t="s">
        <v>70</v>
      </c>
      <c r="C622" s="3" t="s">
        <v>106</v>
      </c>
      <c r="D622" s="3" t="s">
        <v>82</v>
      </c>
      <c r="E622" s="3" t="s">
        <v>266</v>
      </c>
      <c r="F622" s="3"/>
      <c r="G622" s="3"/>
      <c r="H622" s="46">
        <f t="shared" ref="H622:J622" si="265">H623+H627+H634+H631</f>
        <v>3664250</v>
      </c>
      <c r="I622" s="46">
        <f t="shared" si="265"/>
        <v>2444250</v>
      </c>
      <c r="J622" s="46">
        <f t="shared" si="265"/>
        <v>2444250</v>
      </c>
    </row>
    <row r="623" spans="1:10" ht="11.25" customHeight="1">
      <c r="A623" s="14" t="s">
        <v>229</v>
      </c>
      <c r="B623" s="3" t="s">
        <v>70</v>
      </c>
      <c r="C623" s="3" t="s">
        <v>106</v>
      </c>
      <c r="D623" s="3" t="s">
        <v>82</v>
      </c>
      <c r="E623" s="3" t="s">
        <v>274</v>
      </c>
      <c r="F623" s="3"/>
      <c r="G623" s="3"/>
      <c r="H623" s="46">
        <f>H624</f>
        <v>197000</v>
      </c>
      <c r="I623" s="46">
        <f t="shared" ref="I623:J623" si="266">I624</f>
        <v>177000</v>
      </c>
      <c r="J623" s="46">
        <f t="shared" si="266"/>
        <v>177000</v>
      </c>
    </row>
    <row r="624" spans="1:10" ht="11.25" customHeight="1">
      <c r="A624" s="2" t="s">
        <v>599</v>
      </c>
      <c r="B624" s="3" t="s">
        <v>70</v>
      </c>
      <c r="C624" s="3" t="s">
        <v>106</v>
      </c>
      <c r="D624" s="3" t="s">
        <v>82</v>
      </c>
      <c r="E624" s="3" t="s">
        <v>357</v>
      </c>
      <c r="F624" s="3"/>
      <c r="G624" s="3"/>
      <c r="H624" s="46">
        <f t="shared" ref="H624:J624" si="267">H625+H626</f>
        <v>197000</v>
      </c>
      <c r="I624" s="46">
        <f t="shared" si="267"/>
        <v>177000</v>
      </c>
      <c r="J624" s="46">
        <f t="shared" si="267"/>
        <v>177000</v>
      </c>
    </row>
    <row r="625" spans="1:10" ht="11.25" customHeight="1">
      <c r="A625" s="2" t="s">
        <v>383</v>
      </c>
      <c r="B625" s="3" t="s">
        <v>70</v>
      </c>
      <c r="C625" s="3" t="s">
        <v>106</v>
      </c>
      <c r="D625" s="3" t="s">
        <v>82</v>
      </c>
      <c r="E625" s="3" t="s">
        <v>357</v>
      </c>
      <c r="F625" s="3" t="s">
        <v>88</v>
      </c>
      <c r="G625" s="3"/>
      <c r="H625" s="46">
        <v>140000</v>
      </c>
      <c r="I625" s="46">
        <v>120000</v>
      </c>
      <c r="J625" s="46">
        <v>120000</v>
      </c>
    </row>
    <row r="626" spans="1:10" ht="11.25" customHeight="1">
      <c r="A626" s="12" t="s">
        <v>149</v>
      </c>
      <c r="B626" s="3" t="s">
        <v>70</v>
      </c>
      <c r="C626" s="3" t="s">
        <v>106</v>
      </c>
      <c r="D626" s="3" t="s">
        <v>82</v>
      </c>
      <c r="E626" s="3" t="s">
        <v>357</v>
      </c>
      <c r="F626" s="3" t="s">
        <v>147</v>
      </c>
      <c r="G626" s="3"/>
      <c r="H626" s="46">
        <v>57000</v>
      </c>
      <c r="I626" s="46">
        <v>57000</v>
      </c>
      <c r="J626" s="46">
        <v>57000</v>
      </c>
    </row>
    <row r="627" spans="1:10" ht="11.25" customHeight="1">
      <c r="A627" s="14" t="s">
        <v>230</v>
      </c>
      <c r="B627" s="3" t="s">
        <v>70</v>
      </c>
      <c r="C627" s="3" t="s">
        <v>106</v>
      </c>
      <c r="D627" s="3" t="s">
        <v>82</v>
      </c>
      <c r="E627" s="3" t="s">
        <v>275</v>
      </c>
      <c r="F627" s="3"/>
      <c r="G627" s="3"/>
      <c r="H627" s="46">
        <f>H628</f>
        <v>680000</v>
      </c>
      <c r="I627" s="46">
        <f t="shared" ref="I627:J627" si="268">I628</f>
        <v>680000</v>
      </c>
      <c r="J627" s="46">
        <f t="shared" si="268"/>
        <v>680000</v>
      </c>
    </row>
    <row r="628" spans="1:10" ht="22.5" customHeight="1">
      <c r="A628" s="2" t="s">
        <v>436</v>
      </c>
      <c r="B628" s="3" t="s">
        <v>70</v>
      </c>
      <c r="C628" s="3" t="s">
        <v>106</v>
      </c>
      <c r="D628" s="3" t="s">
        <v>82</v>
      </c>
      <c r="E628" s="3" t="s">
        <v>358</v>
      </c>
      <c r="F628" s="3"/>
      <c r="G628" s="3"/>
      <c r="H628" s="46">
        <f>H629+H630</f>
        <v>680000</v>
      </c>
      <c r="I628" s="46">
        <f t="shared" ref="I628:J628" si="269">I629+I630</f>
        <v>680000</v>
      </c>
      <c r="J628" s="46">
        <f t="shared" si="269"/>
        <v>680000</v>
      </c>
    </row>
    <row r="629" spans="1:10" ht="11.25" customHeight="1">
      <c r="A629" s="2" t="s">
        <v>383</v>
      </c>
      <c r="B629" s="3" t="s">
        <v>70</v>
      </c>
      <c r="C629" s="3" t="s">
        <v>106</v>
      </c>
      <c r="D629" s="3" t="s">
        <v>82</v>
      </c>
      <c r="E629" s="3" t="s">
        <v>358</v>
      </c>
      <c r="F629" s="3" t="s">
        <v>88</v>
      </c>
      <c r="G629" s="3"/>
      <c r="H629" s="46">
        <v>300000</v>
      </c>
      <c r="I629" s="46">
        <v>300000</v>
      </c>
      <c r="J629" s="46">
        <v>300000</v>
      </c>
    </row>
    <row r="630" spans="1:10" ht="11.25" customHeight="1">
      <c r="A630" s="2" t="s">
        <v>149</v>
      </c>
      <c r="B630" s="3" t="s">
        <v>70</v>
      </c>
      <c r="C630" s="3" t="s">
        <v>106</v>
      </c>
      <c r="D630" s="3" t="s">
        <v>82</v>
      </c>
      <c r="E630" s="3" t="s">
        <v>358</v>
      </c>
      <c r="F630" s="3" t="s">
        <v>147</v>
      </c>
      <c r="G630" s="3"/>
      <c r="H630" s="46">
        <v>380000</v>
      </c>
      <c r="I630" s="46">
        <v>380000</v>
      </c>
      <c r="J630" s="46">
        <v>380000</v>
      </c>
    </row>
    <row r="631" spans="1:10" ht="11.25" customHeight="1">
      <c r="A631" s="2" t="s">
        <v>439</v>
      </c>
      <c r="B631" s="3" t="s">
        <v>70</v>
      </c>
      <c r="C631" s="3" t="s">
        <v>106</v>
      </c>
      <c r="D631" s="3" t="s">
        <v>82</v>
      </c>
      <c r="E631" s="3" t="s">
        <v>270</v>
      </c>
      <c r="F631" s="3"/>
      <c r="G631" s="3"/>
      <c r="H631" s="46">
        <f t="shared" ref="H631:J631" si="270">H632</f>
        <v>1200000</v>
      </c>
      <c r="I631" s="46">
        <f t="shared" si="270"/>
        <v>0</v>
      </c>
      <c r="J631" s="46">
        <f t="shared" si="270"/>
        <v>0</v>
      </c>
    </row>
    <row r="632" spans="1:10" ht="22.5" customHeight="1">
      <c r="A632" s="2" t="s">
        <v>557</v>
      </c>
      <c r="B632" s="3" t="s">
        <v>70</v>
      </c>
      <c r="C632" s="3" t="s">
        <v>106</v>
      </c>
      <c r="D632" s="3" t="s">
        <v>82</v>
      </c>
      <c r="E632" s="3" t="s">
        <v>555</v>
      </c>
      <c r="F632" s="3"/>
      <c r="G632" s="3"/>
      <c r="H632" s="46">
        <f t="shared" ref="H632:J632" si="271">H633</f>
        <v>1200000</v>
      </c>
      <c r="I632" s="46">
        <f t="shared" si="271"/>
        <v>0</v>
      </c>
      <c r="J632" s="46">
        <f t="shared" si="271"/>
        <v>0</v>
      </c>
    </row>
    <row r="633" spans="1:10" ht="11.25" customHeight="1">
      <c r="A633" s="2" t="s">
        <v>383</v>
      </c>
      <c r="B633" s="3" t="s">
        <v>70</v>
      </c>
      <c r="C633" s="3" t="s">
        <v>106</v>
      </c>
      <c r="D633" s="3" t="s">
        <v>82</v>
      </c>
      <c r="E633" s="3" t="s">
        <v>555</v>
      </c>
      <c r="F633" s="3" t="s">
        <v>88</v>
      </c>
      <c r="G633" s="3"/>
      <c r="H633" s="46">
        <v>1200000</v>
      </c>
      <c r="I633" s="47">
        <v>0</v>
      </c>
      <c r="J633" s="47">
        <v>0</v>
      </c>
    </row>
    <row r="634" spans="1:10" ht="22.5" customHeight="1">
      <c r="A634" s="9" t="s">
        <v>569</v>
      </c>
      <c r="B634" s="3" t="s">
        <v>70</v>
      </c>
      <c r="C634" s="3" t="s">
        <v>106</v>
      </c>
      <c r="D634" s="3" t="s">
        <v>82</v>
      </c>
      <c r="E634" s="38" t="s">
        <v>232</v>
      </c>
      <c r="F634" s="3"/>
      <c r="G634" s="3"/>
      <c r="H634" s="46">
        <f>H635</f>
        <v>1587250</v>
      </c>
      <c r="I634" s="46">
        <f t="shared" ref="I634:J634" si="272">I635</f>
        <v>1587250</v>
      </c>
      <c r="J634" s="46">
        <f t="shared" si="272"/>
        <v>1587250</v>
      </c>
    </row>
    <row r="635" spans="1:10" ht="22.5" customHeight="1">
      <c r="A635" s="9" t="s">
        <v>630</v>
      </c>
      <c r="B635" s="3" t="s">
        <v>70</v>
      </c>
      <c r="C635" s="3" t="s">
        <v>106</v>
      </c>
      <c r="D635" s="3" t="s">
        <v>82</v>
      </c>
      <c r="E635" s="38" t="s">
        <v>571</v>
      </c>
      <c r="F635" s="3"/>
      <c r="G635" s="3"/>
      <c r="H635" s="47">
        <f>H636+H637</f>
        <v>1587250</v>
      </c>
      <c r="I635" s="47">
        <f t="shared" ref="I635:J635" si="273">I636+I637</f>
        <v>1587250</v>
      </c>
      <c r="J635" s="47">
        <f t="shared" si="273"/>
        <v>1587250</v>
      </c>
    </row>
    <row r="636" spans="1:10" ht="11.25" customHeight="1">
      <c r="A636" s="12" t="s">
        <v>149</v>
      </c>
      <c r="B636" s="3" t="s">
        <v>70</v>
      </c>
      <c r="C636" s="3" t="s">
        <v>106</v>
      </c>
      <c r="D636" s="3" t="s">
        <v>82</v>
      </c>
      <c r="E636" s="38" t="s">
        <v>571</v>
      </c>
      <c r="F636" s="3" t="s">
        <v>147</v>
      </c>
      <c r="G636" s="3"/>
      <c r="H636" s="47">
        <v>317450</v>
      </c>
      <c r="I636" s="47">
        <v>317450</v>
      </c>
      <c r="J636" s="47">
        <v>317450</v>
      </c>
    </row>
    <row r="637" spans="1:10" ht="11.25" customHeight="1">
      <c r="A637" s="12" t="s">
        <v>149</v>
      </c>
      <c r="B637" s="3" t="s">
        <v>70</v>
      </c>
      <c r="C637" s="3" t="s">
        <v>106</v>
      </c>
      <c r="D637" s="3" t="s">
        <v>82</v>
      </c>
      <c r="E637" s="38" t="s">
        <v>571</v>
      </c>
      <c r="F637" s="3" t="s">
        <v>147</v>
      </c>
      <c r="G637" s="3" t="s">
        <v>193</v>
      </c>
      <c r="H637" s="47">
        <v>1269800</v>
      </c>
      <c r="I637" s="47">
        <v>1269800</v>
      </c>
      <c r="J637" s="47">
        <v>1269800</v>
      </c>
    </row>
    <row r="638" spans="1:10" ht="22.5" customHeight="1">
      <c r="A638" s="12" t="s">
        <v>643</v>
      </c>
      <c r="B638" s="3" t="s">
        <v>70</v>
      </c>
      <c r="C638" s="3" t="s">
        <v>106</v>
      </c>
      <c r="D638" s="3" t="s">
        <v>82</v>
      </c>
      <c r="E638" s="38" t="s">
        <v>641</v>
      </c>
      <c r="F638" s="3"/>
      <c r="G638" s="3"/>
      <c r="H638" s="47">
        <f>H639</f>
        <v>4001780</v>
      </c>
      <c r="I638" s="47">
        <f t="shared" ref="I638:J638" si="274">I639</f>
        <v>0</v>
      </c>
      <c r="J638" s="47">
        <f t="shared" si="274"/>
        <v>0</v>
      </c>
    </row>
    <row r="639" spans="1:10" ht="22.5" customHeight="1">
      <c r="A639" s="2" t="s">
        <v>645</v>
      </c>
      <c r="B639" s="3" t="s">
        <v>70</v>
      </c>
      <c r="C639" s="3" t="s">
        <v>106</v>
      </c>
      <c r="D639" s="3" t="s">
        <v>82</v>
      </c>
      <c r="E639" s="38" t="s">
        <v>644</v>
      </c>
      <c r="F639" s="3"/>
      <c r="G639" s="3"/>
      <c r="H639" s="47">
        <f>H640+H641+H642+H643</f>
        <v>4001780</v>
      </c>
      <c r="I639" s="47">
        <f t="shared" ref="I639:J639" si="275">I640+I641+I642+I643</f>
        <v>0</v>
      </c>
      <c r="J639" s="47">
        <f t="shared" si="275"/>
        <v>0</v>
      </c>
    </row>
    <row r="640" spans="1:10" ht="11.25" customHeight="1">
      <c r="A640" s="2" t="s">
        <v>383</v>
      </c>
      <c r="B640" s="3" t="s">
        <v>70</v>
      </c>
      <c r="C640" s="3" t="s">
        <v>106</v>
      </c>
      <c r="D640" s="3" t="s">
        <v>82</v>
      </c>
      <c r="E640" s="38" t="s">
        <v>644</v>
      </c>
      <c r="F640" s="3" t="s">
        <v>88</v>
      </c>
      <c r="G640" s="3"/>
      <c r="H640" s="47">
        <v>5570</v>
      </c>
      <c r="I640" s="47">
        <v>0</v>
      </c>
      <c r="J640" s="47">
        <v>0</v>
      </c>
    </row>
    <row r="641" spans="1:10" ht="11.25" customHeight="1">
      <c r="A641" s="2" t="s">
        <v>383</v>
      </c>
      <c r="B641" s="3" t="s">
        <v>70</v>
      </c>
      <c r="C641" s="3" t="s">
        <v>106</v>
      </c>
      <c r="D641" s="3" t="s">
        <v>82</v>
      </c>
      <c r="E641" s="38" t="s">
        <v>644</v>
      </c>
      <c r="F641" s="3" t="s">
        <v>88</v>
      </c>
      <c r="G641" s="3" t="s">
        <v>193</v>
      </c>
      <c r="H641" s="47">
        <v>200500</v>
      </c>
      <c r="I641" s="47">
        <v>0</v>
      </c>
      <c r="J641" s="47">
        <v>0</v>
      </c>
    </row>
    <row r="642" spans="1:10" ht="11.25" customHeight="1">
      <c r="A642" s="9" t="s">
        <v>149</v>
      </c>
      <c r="B642" s="3" t="s">
        <v>70</v>
      </c>
      <c r="C642" s="3" t="s">
        <v>106</v>
      </c>
      <c r="D642" s="3" t="s">
        <v>82</v>
      </c>
      <c r="E642" s="38" t="s">
        <v>644</v>
      </c>
      <c r="F642" s="3" t="s">
        <v>147</v>
      </c>
      <c r="G642" s="3"/>
      <c r="H642" s="47">
        <f>1880+2367730</f>
        <v>2369610</v>
      </c>
      <c r="I642" s="47">
        <v>0</v>
      </c>
      <c r="J642" s="47">
        <v>0</v>
      </c>
    </row>
    <row r="643" spans="1:10" ht="11.25" customHeight="1">
      <c r="A643" s="9" t="s">
        <v>149</v>
      </c>
      <c r="B643" s="3" t="s">
        <v>70</v>
      </c>
      <c r="C643" s="3" t="s">
        <v>106</v>
      </c>
      <c r="D643" s="3" t="s">
        <v>82</v>
      </c>
      <c r="E643" s="38" t="s">
        <v>644</v>
      </c>
      <c r="F643" s="3" t="s">
        <v>147</v>
      </c>
      <c r="G643" s="3" t="s">
        <v>193</v>
      </c>
      <c r="H643" s="47">
        <f>67500+1358600</f>
        <v>1426100</v>
      </c>
      <c r="I643" s="47">
        <v>0</v>
      </c>
      <c r="J643" s="47">
        <v>0</v>
      </c>
    </row>
    <row r="644" spans="1:10" ht="11.25" customHeight="1">
      <c r="A644" s="2" t="s">
        <v>29</v>
      </c>
      <c r="B644" s="3" t="s">
        <v>70</v>
      </c>
      <c r="C644" s="3" t="s">
        <v>106</v>
      </c>
      <c r="D644" s="3" t="s">
        <v>93</v>
      </c>
      <c r="E644" s="3"/>
      <c r="F644" s="3"/>
      <c r="G644" s="3"/>
      <c r="H644" s="46">
        <f t="shared" ref="H644:J644" si="276">H645</f>
        <v>48446150</v>
      </c>
      <c r="I644" s="46">
        <f t="shared" si="276"/>
        <v>46708450</v>
      </c>
      <c r="J644" s="46">
        <f t="shared" si="276"/>
        <v>46708450</v>
      </c>
    </row>
    <row r="645" spans="1:10" ht="22.5" customHeight="1">
      <c r="A645" s="12" t="s">
        <v>428</v>
      </c>
      <c r="B645" s="3" t="s">
        <v>70</v>
      </c>
      <c r="C645" s="3" t="s">
        <v>106</v>
      </c>
      <c r="D645" s="3" t="s">
        <v>93</v>
      </c>
      <c r="E645" s="3" t="s">
        <v>240</v>
      </c>
      <c r="F645" s="3"/>
      <c r="G645" s="3"/>
      <c r="H645" s="46">
        <f>H651+H646</f>
        <v>48446150</v>
      </c>
      <c r="I645" s="46">
        <f t="shared" ref="I645:J645" si="277">I651+I646</f>
        <v>46708450</v>
      </c>
      <c r="J645" s="46">
        <f t="shared" si="277"/>
        <v>46708450</v>
      </c>
    </row>
    <row r="646" spans="1:10" ht="11.25" customHeight="1">
      <c r="A646" s="14" t="s">
        <v>341</v>
      </c>
      <c r="B646" s="3" t="s">
        <v>70</v>
      </c>
      <c r="C646" s="3" t="s">
        <v>106</v>
      </c>
      <c r="D646" s="3" t="s">
        <v>93</v>
      </c>
      <c r="E646" s="3" t="s">
        <v>239</v>
      </c>
      <c r="F646" s="3"/>
      <c r="G646" s="3"/>
      <c r="H646" s="46">
        <f>H647</f>
        <v>1737700</v>
      </c>
      <c r="I646" s="46">
        <f t="shared" ref="I646:J646" si="278">I647</f>
        <v>0</v>
      </c>
      <c r="J646" s="46">
        <f t="shared" si="278"/>
        <v>0</v>
      </c>
    </row>
    <row r="647" spans="1:10" ht="11.25" customHeight="1">
      <c r="A647" s="14" t="s">
        <v>648</v>
      </c>
      <c r="B647" s="3" t="s">
        <v>70</v>
      </c>
      <c r="C647" s="3" t="s">
        <v>106</v>
      </c>
      <c r="D647" s="3" t="s">
        <v>93</v>
      </c>
      <c r="E647" s="39" t="s">
        <v>649</v>
      </c>
      <c r="F647" s="3"/>
      <c r="G647" s="3"/>
      <c r="H647" s="46">
        <f>H648</f>
        <v>1737700</v>
      </c>
      <c r="I647" s="46">
        <f t="shared" ref="I647:J647" si="279">I648</f>
        <v>0</v>
      </c>
      <c r="J647" s="46">
        <f t="shared" si="279"/>
        <v>0</v>
      </c>
    </row>
    <row r="648" spans="1:10" ht="33.75" customHeight="1">
      <c r="A648" s="19" t="s">
        <v>650</v>
      </c>
      <c r="B648" s="3" t="s">
        <v>70</v>
      </c>
      <c r="C648" s="3" t="s">
        <v>106</v>
      </c>
      <c r="D648" s="3" t="s">
        <v>93</v>
      </c>
      <c r="E648" s="39" t="s">
        <v>651</v>
      </c>
      <c r="F648" s="3"/>
      <c r="G648" s="3"/>
      <c r="H648" s="46">
        <f>H649+H650</f>
        <v>1737700</v>
      </c>
      <c r="I648" s="46">
        <f t="shared" ref="I648:J648" si="280">I649</f>
        <v>0</v>
      </c>
      <c r="J648" s="46">
        <f t="shared" si="280"/>
        <v>0</v>
      </c>
    </row>
    <row r="649" spans="1:10" ht="11.25" customHeight="1">
      <c r="A649" s="9" t="s">
        <v>383</v>
      </c>
      <c r="B649" s="3" t="s">
        <v>70</v>
      </c>
      <c r="C649" s="3" t="s">
        <v>106</v>
      </c>
      <c r="D649" s="3" t="s">
        <v>93</v>
      </c>
      <c r="E649" s="39" t="s">
        <v>651</v>
      </c>
      <c r="F649" s="3" t="s">
        <v>88</v>
      </c>
      <c r="G649" s="3"/>
      <c r="H649" s="46">
        <v>120000</v>
      </c>
      <c r="I649" s="47">
        <v>0</v>
      </c>
      <c r="J649" s="47">
        <v>0</v>
      </c>
    </row>
    <row r="650" spans="1:10" ht="11.25" customHeight="1">
      <c r="A650" s="9" t="s">
        <v>383</v>
      </c>
      <c r="B650" s="3" t="s">
        <v>70</v>
      </c>
      <c r="C650" s="3" t="s">
        <v>106</v>
      </c>
      <c r="D650" s="3" t="s">
        <v>93</v>
      </c>
      <c r="E650" s="39" t="s">
        <v>651</v>
      </c>
      <c r="F650" s="3" t="s">
        <v>88</v>
      </c>
      <c r="G650" s="3" t="s">
        <v>441</v>
      </c>
      <c r="H650" s="46">
        <v>1617700</v>
      </c>
      <c r="I650" s="47">
        <v>0</v>
      </c>
      <c r="J650" s="47">
        <v>0</v>
      </c>
    </row>
    <row r="651" spans="1:10" ht="22.5" customHeight="1">
      <c r="A651" s="2" t="s">
        <v>642</v>
      </c>
      <c r="B651" s="3" t="s">
        <v>70</v>
      </c>
      <c r="C651" s="3" t="s">
        <v>106</v>
      </c>
      <c r="D651" s="3" t="s">
        <v>93</v>
      </c>
      <c r="E651" s="3" t="s">
        <v>262</v>
      </c>
      <c r="F651" s="3"/>
      <c r="G651" s="3"/>
      <c r="H651" s="46">
        <f>H652</f>
        <v>46708450</v>
      </c>
      <c r="I651" s="46">
        <f t="shared" ref="I651:J651" si="281">I652</f>
        <v>46708450</v>
      </c>
      <c r="J651" s="46">
        <f t="shared" si="281"/>
        <v>46708450</v>
      </c>
    </row>
    <row r="652" spans="1:10" ht="22.5" customHeight="1">
      <c r="A652" s="11" t="s">
        <v>455</v>
      </c>
      <c r="B652" s="3" t="s">
        <v>70</v>
      </c>
      <c r="C652" s="3" t="s">
        <v>106</v>
      </c>
      <c r="D652" s="3" t="s">
        <v>93</v>
      </c>
      <c r="E652" s="3" t="s">
        <v>348</v>
      </c>
      <c r="F652" s="3"/>
      <c r="G652" s="3"/>
      <c r="H652" s="46">
        <f>H653+H654+H655+H656+H657+H658+H659</f>
        <v>46708450</v>
      </c>
      <c r="I652" s="46">
        <f t="shared" ref="I652:J652" si="282">I653+I654+I655+I656+I657+I658+I659</f>
        <v>46708450</v>
      </c>
      <c r="J652" s="46">
        <f t="shared" si="282"/>
        <v>46708450</v>
      </c>
    </row>
    <row r="653" spans="1:10" ht="11.25" customHeight="1">
      <c r="A653" s="10" t="s">
        <v>378</v>
      </c>
      <c r="B653" s="3" t="s">
        <v>70</v>
      </c>
      <c r="C653" s="3" t="s">
        <v>106</v>
      </c>
      <c r="D653" s="3" t="s">
        <v>93</v>
      </c>
      <c r="E653" s="3" t="s">
        <v>348</v>
      </c>
      <c r="F653" s="3" t="s">
        <v>161</v>
      </c>
      <c r="G653" s="3"/>
      <c r="H653" s="46">
        <v>32358450</v>
      </c>
      <c r="I653" s="46">
        <v>32358450</v>
      </c>
      <c r="J653" s="46">
        <v>32358450</v>
      </c>
    </row>
    <row r="654" spans="1:10" ht="22.5" customHeight="1">
      <c r="A654" s="10" t="s">
        <v>379</v>
      </c>
      <c r="B654" s="3" t="s">
        <v>70</v>
      </c>
      <c r="C654" s="3" t="s">
        <v>106</v>
      </c>
      <c r="D654" s="3" t="s">
        <v>93</v>
      </c>
      <c r="E654" s="3" t="s">
        <v>348</v>
      </c>
      <c r="F654" s="3" t="s">
        <v>377</v>
      </c>
      <c r="G654" s="3"/>
      <c r="H654" s="46">
        <v>9772250</v>
      </c>
      <c r="I654" s="46">
        <v>9772250</v>
      </c>
      <c r="J654" s="46">
        <v>9772250</v>
      </c>
    </row>
    <row r="655" spans="1:10" ht="22.5">
      <c r="A655" s="2" t="s">
        <v>173</v>
      </c>
      <c r="B655" s="3" t="s">
        <v>70</v>
      </c>
      <c r="C655" s="3" t="s">
        <v>106</v>
      </c>
      <c r="D655" s="3" t="s">
        <v>93</v>
      </c>
      <c r="E655" s="3" t="s">
        <v>348</v>
      </c>
      <c r="F655" s="3" t="s">
        <v>172</v>
      </c>
      <c r="G655" s="3"/>
      <c r="H655" s="46">
        <v>480500</v>
      </c>
      <c r="I655" s="46">
        <v>480500</v>
      </c>
      <c r="J655" s="46">
        <v>480500</v>
      </c>
    </row>
    <row r="656" spans="1:10" ht="11.25" customHeight="1">
      <c r="A656" s="2" t="s">
        <v>383</v>
      </c>
      <c r="B656" s="3" t="s">
        <v>70</v>
      </c>
      <c r="C656" s="3" t="s">
        <v>106</v>
      </c>
      <c r="D656" s="3" t="s">
        <v>93</v>
      </c>
      <c r="E656" s="3" t="s">
        <v>348</v>
      </c>
      <c r="F656" s="3" t="s">
        <v>88</v>
      </c>
      <c r="G656" s="3"/>
      <c r="H656" s="46">
        <v>2987900</v>
      </c>
      <c r="I656" s="46">
        <v>2987900</v>
      </c>
      <c r="J656" s="46">
        <v>2987900</v>
      </c>
    </row>
    <row r="657" spans="1:10" ht="11.25" customHeight="1">
      <c r="A657" s="13" t="s">
        <v>403</v>
      </c>
      <c r="B657" s="3" t="s">
        <v>70</v>
      </c>
      <c r="C657" s="3" t="s">
        <v>106</v>
      </c>
      <c r="D657" s="3" t="s">
        <v>93</v>
      </c>
      <c r="E657" s="3" t="s">
        <v>348</v>
      </c>
      <c r="F657" s="3" t="s">
        <v>402</v>
      </c>
      <c r="G657" s="3"/>
      <c r="H657" s="46">
        <v>1069000</v>
      </c>
      <c r="I657" s="46">
        <v>1069000</v>
      </c>
      <c r="J657" s="46">
        <v>1069000</v>
      </c>
    </row>
    <row r="658" spans="1:10" ht="11.25" customHeight="1">
      <c r="A658" s="2" t="s">
        <v>91</v>
      </c>
      <c r="B658" s="3" t="s">
        <v>70</v>
      </c>
      <c r="C658" s="3" t="s">
        <v>106</v>
      </c>
      <c r="D658" s="3" t="s">
        <v>93</v>
      </c>
      <c r="E658" s="3" t="s">
        <v>348</v>
      </c>
      <c r="F658" s="3" t="s">
        <v>89</v>
      </c>
      <c r="G658" s="3"/>
      <c r="H658" s="46">
        <v>29100</v>
      </c>
      <c r="I658" s="46">
        <v>29100</v>
      </c>
      <c r="J658" s="46">
        <v>29100</v>
      </c>
    </row>
    <row r="659" spans="1:10" ht="11.25" customHeight="1">
      <c r="A659" s="2" t="s">
        <v>282</v>
      </c>
      <c r="B659" s="3" t="s">
        <v>70</v>
      </c>
      <c r="C659" s="3" t="s">
        <v>106</v>
      </c>
      <c r="D659" s="3" t="s">
        <v>93</v>
      </c>
      <c r="E659" s="3" t="s">
        <v>348</v>
      </c>
      <c r="F659" s="3" t="s">
        <v>90</v>
      </c>
      <c r="G659" s="3"/>
      <c r="H659" s="46">
        <v>11250</v>
      </c>
      <c r="I659" s="46">
        <v>11250</v>
      </c>
      <c r="J659" s="46">
        <v>11250</v>
      </c>
    </row>
    <row r="660" spans="1:10" ht="11.25" customHeight="1">
      <c r="A660" s="12" t="s">
        <v>174</v>
      </c>
      <c r="B660" s="3" t="s">
        <v>70</v>
      </c>
      <c r="C660" s="3" t="s">
        <v>106</v>
      </c>
      <c r="D660" s="3" t="s">
        <v>106</v>
      </c>
      <c r="E660" s="3"/>
      <c r="F660" s="3"/>
      <c r="G660" s="3"/>
      <c r="H660" s="46">
        <f t="shared" ref="H660:J660" si="283">H661</f>
        <v>543000</v>
      </c>
      <c r="I660" s="46">
        <f t="shared" si="283"/>
        <v>543000</v>
      </c>
      <c r="J660" s="46">
        <f t="shared" si="283"/>
        <v>170000</v>
      </c>
    </row>
    <row r="661" spans="1:10">
      <c r="A661" s="9" t="s">
        <v>634</v>
      </c>
      <c r="B661" s="3" t="s">
        <v>70</v>
      </c>
      <c r="C661" s="3" t="s">
        <v>106</v>
      </c>
      <c r="D661" s="3" t="s">
        <v>106</v>
      </c>
      <c r="E661" s="3" t="s">
        <v>250</v>
      </c>
      <c r="F661" s="3"/>
      <c r="G661" s="3"/>
      <c r="H661" s="46">
        <f>H662</f>
        <v>543000</v>
      </c>
      <c r="I661" s="46">
        <f t="shared" ref="I661:J661" si="284">I662</f>
        <v>543000</v>
      </c>
      <c r="J661" s="46">
        <f t="shared" si="284"/>
        <v>170000</v>
      </c>
    </row>
    <row r="662" spans="1:10" ht="11.25" customHeight="1">
      <c r="A662" s="2" t="s">
        <v>120</v>
      </c>
      <c r="B662" s="3" t="s">
        <v>70</v>
      </c>
      <c r="C662" s="3" t="s">
        <v>106</v>
      </c>
      <c r="D662" s="3" t="s">
        <v>106</v>
      </c>
      <c r="E662" s="38" t="s">
        <v>119</v>
      </c>
      <c r="F662" s="3"/>
      <c r="G662" s="3"/>
      <c r="H662" s="46">
        <f>H663+H665</f>
        <v>543000</v>
      </c>
      <c r="I662" s="46">
        <f>I663+I665</f>
        <v>543000</v>
      </c>
      <c r="J662" s="46">
        <f>J663+J665</f>
        <v>170000</v>
      </c>
    </row>
    <row r="663" spans="1:10" ht="11.25" customHeight="1">
      <c r="A663" s="2" t="s">
        <v>438</v>
      </c>
      <c r="B663" s="3" t="s">
        <v>70</v>
      </c>
      <c r="C663" s="3" t="s">
        <v>106</v>
      </c>
      <c r="D663" s="3" t="s">
        <v>106</v>
      </c>
      <c r="E663" s="38" t="s">
        <v>121</v>
      </c>
      <c r="F663" s="3"/>
      <c r="G663" s="3"/>
      <c r="H663" s="46">
        <f t="shared" ref="H663:J663" si="285">H664</f>
        <v>170000</v>
      </c>
      <c r="I663" s="46">
        <f t="shared" si="285"/>
        <v>170000</v>
      </c>
      <c r="J663" s="46">
        <f t="shared" si="285"/>
        <v>170000</v>
      </c>
    </row>
    <row r="664" spans="1:10" ht="11.25" customHeight="1">
      <c r="A664" s="9" t="s">
        <v>384</v>
      </c>
      <c r="B664" s="3" t="s">
        <v>70</v>
      </c>
      <c r="C664" s="3" t="s">
        <v>106</v>
      </c>
      <c r="D664" s="3" t="s">
        <v>106</v>
      </c>
      <c r="E664" s="38" t="s">
        <v>121</v>
      </c>
      <c r="F664" s="3" t="s">
        <v>88</v>
      </c>
      <c r="G664" s="3"/>
      <c r="H664" s="46">
        <v>170000</v>
      </c>
      <c r="I664" s="46">
        <v>170000</v>
      </c>
      <c r="J664" s="46">
        <v>170000</v>
      </c>
    </row>
    <row r="665" spans="1:10" ht="11.25" customHeight="1">
      <c r="A665" s="2" t="s">
        <v>437</v>
      </c>
      <c r="B665" s="3" t="s">
        <v>70</v>
      </c>
      <c r="C665" s="3" t="s">
        <v>106</v>
      </c>
      <c r="D665" s="3" t="s">
        <v>106</v>
      </c>
      <c r="E665" s="38" t="s">
        <v>49</v>
      </c>
      <c r="F665" s="3"/>
      <c r="G665" s="3"/>
      <c r="H665" s="46">
        <f>H666</f>
        <v>373000</v>
      </c>
      <c r="I665" s="46">
        <f t="shared" ref="I665:J665" si="286">I666</f>
        <v>373000</v>
      </c>
      <c r="J665" s="46">
        <f t="shared" si="286"/>
        <v>0</v>
      </c>
    </row>
    <row r="666" spans="1:10" ht="11.25" customHeight="1">
      <c r="A666" s="2" t="s">
        <v>245</v>
      </c>
      <c r="B666" s="3" t="s">
        <v>70</v>
      </c>
      <c r="C666" s="3" t="s">
        <v>106</v>
      </c>
      <c r="D666" s="3" t="s">
        <v>106</v>
      </c>
      <c r="E666" s="38" t="s">
        <v>129</v>
      </c>
      <c r="F666" s="3"/>
      <c r="G666" s="3"/>
      <c r="H666" s="46">
        <f>H667+H668</f>
        <v>373000</v>
      </c>
      <c r="I666" s="46">
        <f t="shared" ref="I666:J666" si="287">I667+I668</f>
        <v>373000</v>
      </c>
      <c r="J666" s="46">
        <f t="shared" si="287"/>
        <v>0</v>
      </c>
    </row>
    <row r="667" spans="1:10" ht="11.25" customHeight="1">
      <c r="A667" s="2" t="s">
        <v>383</v>
      </c>
      <c r="B667" s="3" t="s">
        <v>70</v>
      </c>
      <c r="C667" s="3" t="s">
        <v>106</v>
      </c>
      <c r="D667" s="3" t="s">
        <v>106</v>
      </c>
      <c r="E667" s="38" t="s">
        <v>129</v>
      </c>
      <c r="F667" s="3" t="s">
        <v>88</v>
      </c>
      <c r="G667" s="3"/>
      <c r="H667" s="46">
        <v>70000</v>
      </c>
      <c r="I667" s="46">
        <v>70000</v>
      </c>
      <c r="J667" s="47">
        <v>0</v>
      </c>
    </row>
    <row r="668" spans="1:10" ht="11.25" customHeight="1">
      <c r="A668" s="2" t="s">
        <v>383</v>
      </c>
      <c r="B668" s="3" t="s">
        <v>70</v>
      </c>
      <c r="C668" s="3" t="s">
        <v>106</v>
      </c>
      <c r="D668" s="3" t="s">
        <v>106</v>
      </c>
      <c r="E668" s="38" t="s">
        <v>129</v>
      </c>
      <c r="F668" s="3" t="s">
        <v>88</v>
      </c>
      <c r="G668" s="3" t="s">
        <v>193</v>
      </c>
      <c r="H668" s="47">
        <v>303000</v>
      </c>
      <c r="I668" s="47">
        <v>303000</v>
      </c>
      <c r="J668" s="47">
        <v>0</v>
      </c>
    </row>
    <row r="669" spans="1:10" ht="11.25" customHeight="1">
      <c r="A669" s="2" t="s">
        <v>163</v>
      </c>
      <c r="B669" s="3" t="s">
        <v>70</v>
      </c>
      <c r="C669" s="3" t="s">
        <v>106</v>
      </c>
      <c r="D669" s="3" t="s">
        <v>104</v>
      </c>
      <c r="E669" s="3"/>
      <c r="F669" s="3"/>
      <c r="G669" s="3"/>
      <c r="H669" s="46">
        <f>H670+H674+H698+H715+H718</f>
        <v>35800042.189999998</v>
      </c>
      <c r="I669" s="46">
        <f>I670+I674+I698+I715+I718</f>
        <v>27610911.310000002</v>
      </c>
      <c r="J669" s="46">
        <f>J670+J674+J698+J715+J718</f>
        <v>27883968.84</v>
      </c>
    </row>
    <row r="670" spans="1:10" ht="22.5" customHeight="1">
      <c r="A670" s="2" t="s">
        <v>425</v>
      </c>
      <c r="B670" s="3" t="s">
        <v>70</v>
      </c>
      <c r="C670" s="3" t="s">
        <v>106</v>
      </c>
      <c r="D670" s="3" t="s">
        <v>104</v>
      </c>
      <c r="E670" s="3" t="s">
        <v>265</v>
      </c>
      <c r="F670" s="3"/>
      <c r="G670" s="3"/>
      <c r="H670" s="46">
        <f t="shared" ref="H670:J672" si="288">H671</f>
        <v>100000</v>
      </c>
      <c r="I670" s="46">
        <f t="shared" si="288"/>
        <v>100000</v>
      </c>
      <c r="J670" s="46">
        <f t="shared" si="288"/>
        <v>100000</v>
      </c>
    </row>
    <row r="671" spans="1:10" ht="22.5" customHeight="1">
      <c r="A671" s="2" t="s">
        <v>389</v>
      </c>
      <c r="B671" s="3" t="s">
        <v>70</v>
      </c>
      <c r="C671" s="3" t="s">
        <v>106</v>
      </c>
      <c r="D671" s="3" t="s">
        <v>104</v>
      </c>
      <c r="E671" s="3" t="s">
        <v>390</v>
      </c>
      <c r="F671" s="3"/>
      <c r="G671" s="3"/>
      <c r="H671" s="46">
        <f t="shared" si="288"/>
        <v>100000</v>
      </c>
      <c r="I671" s="46">
        <f t="shared" si="288"/>
        <v>100000</v>
      </c>
      <c r="J671" s="46">
        <f t="shared" si="288"/>
        <v>100000</v>
      </c>
    </row>
    <row r="672" spans="1:10" ht="11.25" customHeight="1">
      <c r="A672" s="14" t="s">
        <v>18</v>
      </c>
      <c r="B672" s="3" t="s">
        <v>70</v>
      </c>
      <c r="C672" s="3" t="s">
        <v>106</v>
      </c>
      <c r="D672" s="3" t="s">
        <v>104</v>
      </c>
      <c r="E672" s="3" t="s">
        <v>469</v>
      </c>
      <c r="F672" s="3"/>
      <c r="G672" s="3"/>
      <c r="H672" s="46">
        <f t="shared" si="288"/>
        <v>100000</v>
      </c>
      <c r="I672" s="46">
        <f t="shared" si="288"/>
        <v>100000</v>
      </c>
      <c r="J672" s="46">
        <f t="shared" si="288"/>
        <v>100000</v>
      </c>
    </row>
    <row r="673" spans="1:10" ht="11.25" customHeight="1">
      <c r="A673" s="2" t="s">
        <v>383</v>
      </c>
      <c r="B673" s="3" t="s">
        <v>70</v>
      </c>
      <c r="C673" s="3" t="s">
        <v>106</v>
      </c>
      <c r="D673" s="3" t="s">
        <v>104</v>
      </c>
      <c r="E673" s="3" t="s">
        <v>469</v>
      </c>
      <c r="F673" s="3" t="s">
        <v>88</v>
      </c>
      <c r="G673" s="3"/>
      <c r="H673" s="46">
        <v>100000</v>
      </c>
      <c r="I673" s="46">
        <v>100000</v>
      </c>
      <c r="J673" s="46">
        <v>100000</v>
      </c>
    </row>
    <row r="674" spans="1:10" ht="22.5" customHeight="1">
      <c r="A674" s="12" t="s">
        <v>428</v>
      </c>
      <c r="B674" s="3" t="s">
        <v>70</v>
      </c>
      <c r="C674" s="3" t="s">
        <v>106</v>
      </c>
      <c r="D674" s="3" t="s">
        <v>104</v>
      </c>
      <c r="E674" s="3" t="s">
        <v>240</v>
      </c>
      <c r="F674" s="3"/>
      <c r="G674" s="3"/>
      <c r="H674" s="46">
        <f>H675+H679+H682+H685</f>
        <v>26894916.190000001</v>
      </c>
      <c r="I674" s="46">
        <f>I675+I679+I682+I685</f>
        <v>24180785.310000002</v>
      </c>
      <c r="J674" s="46">
        <f>J675+J679+J682+J685</f>
        <v>24453842.84</v>
      </c>
    </row>
    <row r="675" spans="1:10" ht="11.25" customHeight="1">
      <c r="A675" s="12" t="s">
        <v>233</v>
      </c>
      <c r="B675" s="3" t="s">
        <v>70</v>
      </c>
      <c r="C675" s="3" t="s">
        <v>106</v>
      </c>
      <c r="D675" s="3" t="s">
        <v>104</v>
      </c>
      <c r="E675" s="3" t="s">
        <v>272</v>
      </c>
      <c r="F675" s="3"/>
      <c r="G675" s="3"/>
      <c r="H675" s="46">
        <f>H676</f>
        <v>400000</v>
      </c>
      <c r="I675" s="46">
        <f t="shared" ref="I675:J675" si="289">I676</f>
        <v>400000</v>
      </c>
      <c r="J675" s="46">
        <f t="shared" si="289"/>
        <v>400000</v>
      </c>
    </row>
    <row r="676" spans="1:10" ht="11.25" customHeight="1">
      <c r="A676" s="17" t="s">
        <v>18</v>
      </c>
      <c r="B676" s="3" t="s">
        <v>70</v>
      </c>
      <c r="C676" s="3" t="s">
        <v>106</v>
      </c>
      <c r="D676" s="3" t="s">
        <v>104</v>
      </c>
      <c r="E676" s="3" t="s">
        <v>352</v>
      </c>
      <c r="F676" s="3"/>
      <c r="G676" s="1"/>
      <c r="H676" s="46">
        <f>H677+H678</f>
        <v>400000</v>
      </c>
      <c r="I676" s="46">
        <f t="shared" ref="I676:J676" si="290">I677+I678</f>
        <v>400000</v>
      </c>
      <c r="J676" s="46">
        <f t="shared" si="290"/>
        <v>400000</v>
      </c>
    </row>
    <row r="677" spans="1:10" ht="11.25" customHeight="1">
      <c r="A677" s="9" t="s">
        <v>383</v>
      </c>
      <c r="B677" s="3" t="s">
        <v>70</v>
      </c>
      <c r="C677" s="3" t="s">
        <v>106</v>
      </c>
      <c r="D677" s="3" t="s">
        <v>104</v>
      </c>
      <c r="E677" s="3" t="s">
        <v>352</v>
      </c>
      <c r="F677" s="3" t="s">
        <v>88</v>
      </c>
      <c r="G677" s="3"/>
      <c r="H677" s="46">
        <v>200000</v>
      </c>
      <c r="I677" s="46">
        <v>200000</v>
      </c>
      <c r="J677" s="46">
        <v>200000</v>
      </c>
    </row>
    <row r="678" spans="1:10" ht="22.5" customHeight="1">
      <c r="A678" s="9" t="s">
        <v>27</v>
      </c>
      <c r="B678" s="3" t="s">
        <v>70</v>
      </c>
      <c r="C678" s="3" t="s">
        <v>106</v>
      </c>
      <c r="D678" s="3" t="s">
        <v>104</v>
      </c>
      <c r="E678" s="3" t="s">
        <v>352</v>
      </c>
      <c r="F678" s="3" t="s">
        <v>244</v>
      </c>
      <c r="G678" s="3"/>
      <c r="H678" s="46">
        <v>200000</v>
      </c>
      <c r="I678" s="46">
        <v>200000</v>
      </c>
      <c r="J678" s="46">
        <v>200000</v>
      </c>
    </row>
    <row r="679" spans="1:10" ht="11.25" customHeight="1">
      <c r="A679" s="9" t="s">
        <v>341</v>
      </c>
      <c r="B679" s="3" t="s">
        <v>70</v>
      </c>
      <c r="C679" s="3" t="s">
        <v>106</v>
      </c>
      <c r="D679" s="3" t="s">
        <v>104</v>
      </c>
      <c r="E679" s="3" t="s">
        <v>239</v>
      </c>
      <c r="F679" s="3"/>
      <c r="G679" s="3"/>
      <c r="H679" s="46">
        <f t="shared" ref="H679:H680" si="291">H680</f>
        <v>200000</v>
      </c>
      <c r="I679" s="46">
        <f t="shared" ref="I679:J680" si="292">I680</f>
        <v>100000</v>
      </c>
      <c r="J679" s="46">
        <f t="shared" si="292"/>
        <v>100000</v>
      </c>
    </row>
    <row r="680" spans="1:10" ht="11.25" customHeight="1">
      <c r="A680" s="17" t="s">
        <v>18</v>
      </c>
      <c r="B680" s="3" t="s">
        <v>70</v>
      </c>
      <c r="C680" s="3" t="s">
        <v>106</v>
      </c>
      <c r="D680" s="3" t="s">
        <v>104</v>
      </c>
      <c r="E680" s="3" t="s">
        <v>353</v>
      </c>
      <c r="F680" s="3"/>
      <c r="G680" s="3"/>
      <c r="H680" s="46">
        <f t="shared" si="291"/>
        <v>200000</v>
      </c>
      <c r="I680" s="46">
        <f t="shared" si="292"/>
        <v>100000</v>
      </c>
      <c r="J680" s="46">
        <f t="shared" si="292"/>
        <v>100000</v>
      </c>
    </row>
    <row r="681" spans="1:10" ht="11.25" customHeight="1">
      <c r="A681" s="9" t="s">
        <v>383</v>
      </c>
      <c r="B681" s="3" t="s">
        <v>70</v>
      </c>
      <c r="C681" s="3" t="s">
        <v>106</v>
      </c>
      <c r="D681" s="3" t="s">
        <v>104</v>
      </c>
      <c r="E681" s="3" t="s">
        <v>353</v>
      </c>
      <c r="F681" s="3" t="s">
        <v>88</v>
      </c>
      <c r="G681" s="3"/>
      <c r="H681" s="46">
        <v>200000</v>
      </c>
      <c r="I681" s="46">
        <v>100000</v>
      </c>
      <c r="J681" s="46">
        <v>100000</v>
      </c>
    </row>
    <row r="682" spans="1:10" ht="22.5" customHeight="1">
      <c r="A682" s="12" t="s">
        <v>234</v>
      </c>
      <c r="B682" s="3" t="s">
        <v>70</v>
      </c>
      <c r="C682" s="3" t="s">
        <v>106</v>
      </c>
      <c r="D682" s="3" t="s">
        <v>104</v>
      </c>
      <c r="E682" s="3" t="s">
        <v>273</v>
      </c>
      <c r="F682" s="3"/>
      <c r="G682" s="3"/>
      <c r="H682" s="46">
        <f>H683</f>
        <v>625000</v>
      </c>
      <c r="I682" s="46">
        <f t="shared" ref="I682:J683" si="293">I683</f>
        <v>0</v>
      </c>
      <c r="J682" s="46">
        <f t="shared" si="293"/>
        <v>0</v>
      </c>
    </row>
    <row r="683" spans="1:10" ht="22.5" customHeight="1">
      <c r="A683" s="2" t="s">
        <v>34</v>
      </c>
      <c r="B683" s="3" t="s">
        <v>70</v>
      </c>
      <c r="C683" s="3" t="s">
        <v>106</v>
      </c>
      <c r="D683" s="3" t="s">
        <v>104</v>
      </c>
      <c r="E683" s="3" t="s">
        <v>354</v>
      </c>
      <c r="F683" s="3"/>
      <c r="G683" s="3"/>
      <c r="H683" s="46">
        <f>H684</f>
        <v>625000</v>
      </c>
      <c r="I683" s="46">
        <f t="shared" si="293"/>
        <v>0</v>
      </c>
      <c r="J683" s="46">
        <f t="shared" si="293"/>
        <v>0</v>
      </c>
    </row>
    <row r="684" spans="1:10" ht="11.25" customHeight="1">
      <c r="A684" s="9" t="s">
        <v>383</v>
      </c>
      <c r="B684" s="3" t="s">
        <v>70</v>
      </c>
      <c r="C684" s="3" t="s">
        <v>106</v>
      </c>
      <c r="D684" s="3" t="s">
        <v>104</v>
      </c>
      <c r="E684" s="3" t="s">
        <v>354</v>
      </c>
      <c r="F684" s="3" t="s">
        <v>88</v>
      </c>
      <c r="G684" s="3"/>
      <c r="H684" s="46">
        <v>625000</v>
      </c>
      <c r="I684" s="47">
        <v>0</v>
      </c>
      <c r="J684" s="47">
        <v>0</v>
      </c>
    </row>
    <row r="685" spans="1:10" ht="11.25" customHeight="1">
      <c r="A685" s="12" t="s">
        <v>388</v>
      </c>
      <c r="B685" s="3" t="s">
        <v>70</v>
      </c>
      <c r="C685" s="3" t="s">
        <v>106</v>
      </c>
      <c r="D685" s="3" t="s">
        <v>104</v>
      </c>
      <c r="E685" s="3" t="s">
        <v>391</v>
      </c>
      <c r="F685" s="3"/>
      <c r="G685" s="3"/>
      <c r="H685" s="46">
        <f>H686+H690</f>
        <v>25669916.190000001</v>
      </c>
      <c r="I685" s="46">
        <f>I686+I690</f>
        <v>23680785.310000002</v>
      </c>
      <c r="J685" s="46">
        <f>J686+J690</f>
        <v>23953842.84</v>
      </c>
    </row>
    <row r="686" spans="1:10" ht="22.5" customHeight="1">
      <c r="A686" s="9" t="s">
        <v>264</v>
      </c>
      <c r="B686" s="3" t="s">
        <v>70</v>
      </c>
      <c r="C686" s="3" t="s">
        <v>106</v>
      </c>
      <c r="D686" s="3" t="s">
        <v>104</v>
      </c>
      <c r="E686" s="3" t="s">
        <v>355</v>
      </c>
      <c r="F686" s="3"/>
      <c r="G686" s="3"/>
      <c r="H686" s="46">
        <f t="shared" ref="H686:J686" si="294">H687+H688+H689</f>
        <v>6630195.2300000004</v>
      </c>
      <c r="I686" s="46">
        <f t="shared" si="294"/>
        <v>6630195.2300000004</v>
      </c>
      <c r="J686" s="46">
        <f t="shared" si="294"/>
        <v>6630195.2300000004</v>
      </c>
    </row>
    <row r="687" spans="1:10" ht="11.25" customHeight="1">
      <c r="A687" s="10" t="s">
        <v>374</v>
      </c>
      <c r="B687" s="3" t="s">
        <v>70</v>
      </c>
      <c r="C687" s="3" t="s">
        <v>106</v>
      </c>
      <c r="D687" s="3" t="s">
        <v>104</v>
      </c>
      <c r="E687" s="3" t="s">
        <v>355</v>
      </c>
      <c r="F687" s="3" t="s">
        <v>84</v>
      </c>
      <c r="G687" s="3"/>
      <c r="H687" s="46">
        <f>4472988.48+388912.62</f>
        <v>4861901.1000000006</v>
      </c>
      <c r="I687" s="46">
        <f t="shared" ref="I687:J687" si="295">4472988.48+388912.62</f>
        <v>4861901.1000000006</v>
      </c>
      <c r="J687" s="46">
        <f t="shared" si="295"/>
        <v>4861901.1000000006</v>
      </c>
    </row>
    <row r="688" spans="1:10" ht="33.75">
      <c r="A688" s="10" t="s">
        <v>376</v>
      </c>
      <c r="B688" s="3" t="s">
        <v>70</v>
      </c>
      <c r="C688" s="3" t="s">
        <v>106</v>
      </c>
      <c r="D688" s="3" t="s">
        <v>104</v>
      </c>
      <c r="E688" s="3" t="s">
        <v>355</v>
      </c>
      <c r="F688" s="3" t="s">
        <v>375</v>
      </c>
      <c r="G688" s="3"/>
      <c r="H688" s="46">
        <f>1350842.52+117451.61</f>
        <v>1468294.1300000001</v>
      </c>
      <c r="I688" s="46">
        <f t="shared" ref="I688:J688" si="296">1350842.52+117451.61</f>
        <v>1468294.1300000001</v>
      </c>
      <c r="J688" s="46">
        <f t="shared" si="296"/>
        <v>1468294.1300000001</v>
      </c>
    </row>
    <row r="689" spans="1:10" ht="11.25" customHeight="1">
      <c r="A689" s="9" t="s">
        <v>383</v>
      </c>
      <c r="B689" s="3" t="s">
        <v>70</v>
      </c>
      <c r="C689" s="3" t="s">
        <v>106</v>
      </c>
      <c r="D689" s="3" t="s">
        <v>104</v>
      </c>
      <c r="E689" s="3" t="s">
        <v>355</v>
      </c>
      <c r="F689" s="3" t="s">
        <v>88</v>
      </c>
      <c r="G689" s="3"/>
      <c r="H689" s="46">
        <f>50000+250000</f>
        <v>300000</v>
      </c>
      <c r="I689" s="46">
        <f t="shared" ref="I689:J689" si="297">50000+250000</f>
        <v>300000</v>
      </c>
      <c r="J689" s="46">
        <f t="shared" si="297"/>
        <v>300000</v>
      </c>
    </row>
    <row r="690" spans="1:10" ht="33.75" customHeight="1">
      <c r="A690" s="2" t="s">
        <v>150</v>
      </c>
      <c r="B690" s="3" t="s">
        <v>70</v>
      </c>
      <c r="C690" s="3" t="s">
        <v>106</v>
      </c>
      <c r="D690" s="3" t="s">
        <v>104</v>
      </c>
      <c r="E690" s="3" t="s">
        <v>356</v>
      </c>
      <c r="F690" s="3"/>
      <c r="G690" s="3"/>
      <c r="H690" s="46">
        <f t="shared" ref="H690:J690" si="298">H691+H692+H693+H694+H695+H696+H697</f>
        <v>19039720.960000001</v>
      </c>
      <c r="I690" s="46">
        <f t="shared" si="298"/>
        <v>17050590.080000002</v>
      </c>
      <c r="J690" s="46">
        <f t="shared" si="298"/>
        <v>17323647.609999999</v>
      </c>
    </row>
    <row r="691" spans="1:10" ht="11.25" customHeight="1">
      <c r="A691" s="10" t="s">
        <v>378</v>
      </c>
      <c r="B691" s="3" t="s">
        <v>70</v>
      </c>
      <c r="C691" s="3" t="s">
        <v>106</v>
      </c>
      <c r="D691" s="3" t="s">
        <v>104</v>
      </c>
      <c r="E691" s="3" t="s">
        <v>356</v>
      </c>
      <c r="F691" s="3" t="s">
        <v>161</v>
      </c>
      <c r="G691" s="3"/>
      <c r="H691" s="46">
        <f>1004820.54+10045187.88</f>
        <v>11050008.420000002</v>
      </c>
      <c r="I691" s="46">
        <f t="shared" ref="I691:J691" si="299">1004820.54+10045187.88</f>
        <v>11050008.420000002</v>
      </c>
      <c r="J691" s="46">
        <f t="shared" si="299"/>
        <v>11050008.420000002</v>
      </c>
    </row>
    <row r="692" spans="1:10" ht="22.5" customHeight="1">
      <c r="A692" s="10" t="s">
        <v>379</v>
      </c>
      <c r="B692" s="3" t="s">
        <v>70</v>
      </c>
      <c r="C692" s="3" t="s">
        <v>106</v>
      </c>
      <c r="D692" s="3" t="s">
        <v>104</v>
      </c>
      <c r="E692" s="3" t="s">
        <v>356</v>
      </c>
      <c r="F692" s="3" t="s">
        <v>377</v>
      </c>
      <c r="G692" s="3"/>
      <c r="H692" s="46">
        <f>303455.8+3033646.74</f>
        <v>3337102.54</v>
      </c>
      <c r="I692" s="46">
        <f t="shared" ref="I692:J692" si="300">303455.8+3033646.74</f>
        <v>3337102.54</v>
      </c>
      <c r="J692" s="46">
        <f t="shared" si="300"/>
        <v>3337102.54</v>
      </c>
    </row>
    <row r="693" spans="1:10" ht="22.5">
      <c r="A693" s="2" t="s">
        <v>173</v>
      </c>
      <c r="B693" s="3" t="s">
        <v>70</v>
      </c>
      <c r="C693" s="3" t="s">
        <v>106</v>
      </c>
      <c r="D693" s="3" t="s">
        <v>104</v>
      </c>
      <c r="E693" s="3" t="s">
        <v>356</v>
      </c>
      <c r="F693" s="3" t="s">
        <v>172</v>
      </c>
      <c r="G693" s="3"/>
      <c r="H693" s="46">
        <f>404400+960+95000+529000+886950</f>
        <v>1916310</v>
      </c>
      <c r="I693" s="46">
        <f>404400+960+95000+529000+886950-265630.88</f>
        <v>1650679.12</v>
      </c>
      <c r="J693" s="46">
        <f>404400+960+95000+529000+886950-7426.65+14853.3</f>
        <v>1923736.6500000001</v>
      </c>
    </row>
    <row r="694" spans="1:10" ht="11.25" customHeight="1">
      <c r="A694" s="2" t="s">
        <v>383</v>
      </c>
      <c r="B694" s="3" t="s">
        <v>70</v>
      </c>
      <c r="C694" s="3" t="s">
        <v>106</v>
      </c>
      <c r="D694" s="3" t="s">
        <v>104</v>
      </c>
      <c r="E694" s="3" t="s">
        <v>356</v>
      </c>
      <c r="F694" s="3" t="s">
        <v>88</v>
      </c>
      <c r="G694" s="3"/>
      <c r="H694" s="46">
        <v>2257400</v>
      </c>
      <c r="I694" s="46">
        <v>700000</v>
      </c>
      <c r="J694" s="46">
        <v>700000</v>
      </c>
    </row>
    <row r="695" spans="1:10" ht="11.25" customHeight="1">
      <c r="A695" s="13" t="s">
        <v>403</v>
      </c>
      <c r="B695" s="3" t="s">
        <v>70</v>
      </c>
      <c r="C695" s="3" t="s">
        <v>106</v>
      </c>
      <c r="D695" s="3" t="s">
        <v>104</v>
      </c>
      <c r="E695" s="3" t="s">
        <v>356</v>
      </c>
      <c r="F695" s="3" t="s">
        <v>402</v>
      </c>
      <c r="G695" s="3"/>
      <c r="H695" s="46">
        <v>466100</v>
      </c>
      <c r="I695" s="46">
        <v>300000</v>
      </c>
      <c r="J695" s="46">
        <v>300000</v>
      </c>
    </row>
    <row r="696" spans="1:10" ht="11.25" customHeight="1">
      <c r="A696" s="2" t="s">
        <v>91</v>
      </c>
      <c r="B696" s="3" t="s">
        <v>70</v>
      </c>
      <c r="C696" s="3" t="s">
        <v>106</v>
      </c>
      <c r="D696" s="3" t="s">
        <v>104</v>
      </c>
      <c r="E696" s="3" t="s">
        <v>356</v>
      </c>
      <c r="F696" s="3" t="s">
        <v>89</v>
      </c>
      <c r="G696" s="3"/>
      <c r="H696" s="46">
        <v>8100</v>
      </c>
      <c r="I696" s="46">
        <v>8100</v>
      </c>
      <c r="J696" s="46">
        <v>8100</v>
      </c>
    </row>
    <row r="697" spans="1:10" ht="11.25" customHeight="1">
      <c r="A697" s="2" t="s">
        <v>282</v>
      </c>
      <c r="B697" s="3" t="s">
        <v>70</v>
      </c>
      <c r="C697" s="3" t="s">
        <v>106</v>
      </c>
      <c r="D697" s="3" t="s">
        <v>104</v>
      </c>
      <c r="E697" s="3" t="s">
        <v>356</v>
      </c>
      <c r="F697" s="3" t="s">
        <v>90</v>
      </c>
      <c r="G697" s="3"/>
      <c r="H697" s="46">
        <v>4700</v>
      </c>
      <c r="I697" s="46">
        <v>4700</v>
      </c>
      <c r="J697" s="46">
        <v>4700</v>
      </c>
    </row>
    <row r="698" spans="1:10" ht="11.25" customHeight="1">
      <c r="A698" s="14" t="s">
        <v>424</v>
      </c>
      <c r="B698" s="3" t="s">
        <v>70</v>
      </c>
      <c r="C698" s="3" t="s">
        <v>106</v>
      </c>
      <c r="D698" s="3" t="s">
        <v>104</v>
      </c>
      <c r="E698" s="3" t="s">
        <v>266</v>
      </c>
      <c r="F698" s="3"/>
      <c r="G698" s="3"/>
      <c r="H698" s="46">
        <f t="shared" ref="H698:J698" si="301">H699+H702+H711</f>
        <v>8580126</v>
      </c>
      <c r="I698" s="46">
        <f t="shared" si="301"/>
        <v>3180126</v>
      </c>
      <c r="J698" s="46">
        <f t="shared" si="301"/>
        <v>3180126</v>
      </c>
    </row>
    <row r="699" spans="1:10" ht="11.25" customHeight="1">
      <c r="A699" s="14" t="s">
        <v>229</v>
      </c>
      <c r="B699" s="3" t="s">
        <v>70</v>
      </c>
      <c r="C699" s="3" t="s">
        <v>106</v>
      </c>
      <c r="D699" s="3" t="s">
        <v>104</v>
      </c>
      <c r="E699" s="3" t="s">
        <v>274</v>
      </c>
      <c r="F699" s="3"/>
      <c r="G699" s="3"/>
      <c r="H699" s="46">
        <f t="shared" ref="H699:H700" si="302">H700</f>
        <v>100000</v>
      </c>
      <c r="I699" s="46">
        <f t="shared" ref="I699:J700" si="303">I700</f>
        <v>0</v>
      </c>
      <c r="J699" s="46">
        <f t="shared" si="303"/>
        <v>0</v>
      </c>
    </row>
    <row r="700" spans="1:10" ht="11.25" customHeight="1">
      <c r="A700" s="14" t="s">
        <v>18</v>
      </c>
      <c r="B700" s="3" t="s">
        <v>70</v>
      </c>
      <c r="C700" s="3" t="s">
        <v>106</v>
      </c>
      <c r="D700" s="3" t="s">
        <v>104</v>
      </c>
      <c r="E700" s="3" t="s">
        <v>333</v>
      </c>
      <c r="F700" s="3"/>
      <c r="G700" s="3"/>
      <c r="H700" s="46">
        <f t="shared" si="302"/>
        <v>100000</v>
      </c>
      <c r="I700" s="46">
        <f t="shared" si="303"/>
        <v>0</v>
      </c>
      <c r="J700" s="46">
        <f t="shared" si="303"/>
        <v>0</v>
      </c>
    </row>
    <row r="701" spans="1:10" ht="11.25" customHeight="1">
      <c r="A701" s="2" t="s">
        <v>383</v>
      </c>
      <c r="B701" s="3" t="s">
        <v>70</v>
      </c>
      <c r="C701" s="3" t="s">
        <v>106</v>
      </c>
      <c r="D701" s="3" t="s">
        <v>104</v>
      </c>
      <c r="E701" s="3" t="s">
        <v>333</v>
      </c>
      <c r="F701" s="3" t="s">
        <v>88</v>
      </c>
      <c r="G701" s="3"/>
      <c r="H701" s="46">
        <v>100000</v>
      </c>
      <c r="I701" s="47">
        <v>0</v>
      </c>
      <c r="J701" s="47">
        <v>0</v>
      </c>
    </row>
    <row r="702" spans="1:10" ht="22.5" customHeight="1">
      <c r="A702" s="2" t="s">
        <v>280</v>
      </c>
      <c r="B702" s="3" t="s">
        <v>70</v>
      </c>
      <c r="C702" s="3" t="s">
        <v>106</v>
      </c>
      <c r="D702" s="3" t="s">
        <v>104</v>
      </c>
      <c r="E702" s="3" t="s">
        <v>271</v>
      </c>
      <c r="F702" s="3"/>
      <c r="G702" s="3"/>
      <c r="H702" s="46">
        <f>H703+H706</f>
        <v>8080026</v>
      </c>
      <c r="I702" s="46">
        <f t="shared" ref="I702:J702" si="304">I703+I706</f>
        <v>2780026</v>
      </c>
      <c r="J702" s="46">
        <f t="shared" si="304"/>
        <v>2780026</v>
      </c>
    </row>
    <row r="703" spans="1:10" ht="22.5" customHeight="1">
      <c r="A703" s="2" t="s">
        <v>350</v>
      </c>
      <c r="B703" s="3" t="s">
        <v>70</v>
      </c>
      <c r="C703" s="3" t="s">
        <v>106</v>
      </c>
      <c r="D703" s="3" t="s">
        <v>104</v>
      </c>
      <c r="E703" s="38" t="s">
        <v>351</v>
      </c>
      <c r="F703" s="3"/>
      <c r="G703" s="3"/>
      <c r="H703" s="46">
        <f>H704+H705</f>
        <v>5300000</v>
      </c>
      <c r="I703" s="46">
        <f t="shared" ref="I703:J703" si="305">I704+I705</f>
        <v>0</v>
      </c>
      <c r="J703" s="46">
        <f t="shared" si="305"/>
        <v>0</v>
      </c>
    </row>
    <row r="704" spans="1:10" ht="11.25" customHeight="1">
      <c r="A704" s="9" t="s">
        <v>384</v>
      </c>
      <c r="B704" s="3" t="s">
        <v>70</v>
      </c>
      <c r="C704" s="3" t="s">
        <v>106</v>
      </c>
      <c r="D704" s="3" t="s">
        <v>104</v>
      </c>
      <c r="E704" s="38" t="s">
        <v>351</v>
      </c>
      <c r="F704" s="3" t="s">
        <v>88</v>
      </c>
      <c r="G704" s="3"/>
      <c r="H704" s="46">
        <v>2500000</v>
      </c>
      <c r="I704" s="47">
        <v>0</v>
      </c>
      <c r="J704" s="47">
        <v>0</v>
      </c>
    </row>
    <row r="705" spans="1:10" ht="11.25" customHeight="1">
      <c r="A705" s="12" t="s">
        <v>149</v>
      </c>
      <c r="B705" s="3" t="s">
        <v>70</v>
      </c>
      <c r="C705" s="3" t="s">
        <v>106</v>
      </c>
      <c r="D705" s="3" t="s">
        <v>104</v>
      </c>
      <c r="E705" s="38" t="s">
        <v>351</v>
      </c>
      <c r="F705" s="3" t="s">
        <v>147</v>
      </c>
      <c r="G705" s="3"/>
      <c r="H705" s="46">
        <v>2800000</v>
      </c>
      <c r="I705" s="47">
        <v>0</v>
      </c>
      <c r="J705" s="47">
        <v>0</v>
      </c>
    </row>
    <row r="706" spans="1:10" ht="11.25" customHeight="1">
      <c r="A706" s="2" t="s">
        <v>246</v>
      </c>
      <c r="B706" s="3" t="s">
        <v>70</v>
      </c>
      <c r="C706" s="3" t="s">
        <v>106</v>
      </c>
      <c r="D706" s="3" t="s">
        <v>104</v>
      </c>
      <c r="E706" s="38" t="s">
        <v>349</v>
      </c>
      <c r="F706" s="3"/>
      <c r="G706" s="3"/>
      <c r="H706" s="46">
        <f>H707+H708+H709+H710</f>
        <v>2780026</v>
      </c>
      <c r="I706" s="46">
        <f t="shared" ref="I706:J706" si="306">I707+I708+I709+I710</f>
        <v>2780026</v>
      </c>
      <c r="J706" s="46">
        <f t="shared" si="306"/>
        <v>2780026</v>
      </c>
    </row>
    <row r="707" spans="1:10" ht="11.25" customHeight="1">
      <c r="A707" s="9" t="s">
        <v>384</v>
      </c>
      <c r="B707" s="3" t="s">
        <v>70</v>
      </c>
      <c r="C707" s="3" t="s">
        <v>106</v>
      </c>
      <c r="D707" s="3" t="s">
        <v>104</v>
      </c>
      <c r="E707" s="38" t="s">
        <v>349</v>
      </c>
      <c r="F707" s="3" t="s">
        <v>88</v>
      </c>
      <c r="G707" s="3"/>
      <c r="H707" s="46">
        <v>298626</v>
      </c>
      <c r="I707" s="46">
        <v>298626</v>
      </c>
      <c r="J707" s="46">
        <v>298626</v>
      </c>
    </row>
    <row r="708" spans="1:10" ht="11.25" customHeight="1">
      <c r="A708" s="9" t="s">
        <v>384</v>
      </c>
      <c r="B708" s="3" t="s">
        <v>70</v>
      </c>
      <c r="C708" s="3" t="s">
        <v>106</v>
      </c>
      <c r="D708" s="3" t="s">
        <v>104</v>
      </c>
      <c r="E708" s="38" t="s">
        <v>349</v>
      </c>
      <c r="F708" s="3" t="s">
        <v>88</v>
      </c>
      <c r="G708" s="3" t="s">
        <v>193</v>
      </c>
      <c r="H708" s="47">
        <v>1620000</v>
      </c>
      <c r="I708" s="47">
        <v>1620000</v>
      </c>
      <c r="J708" s="47">
        <v>1620000</v>
      </c>
    </row>
    <row r="709" spans="1:10" ht="11.25" customHeight="1">
      <c r="A709" s="12" t="s">
        <v>149</v>
      </c>
      <c r="B709" s="3" t="s">
        <v>70</v>
      </c>
      <c r="C709" s="3" t="s">
        <v>106</v>
      </c>
      <c r="D709" s="3" t="s">
        <v>104</v>
      </c>
      <c r="E709" s="38" t="s">
        <v>349</v>
      </c>
      <c r="F709" s="3" t="s">
        <v>147</v>
      </c>
      <c r="G709" s="3"/>
      <c r="H709" s="47">
        <v>200000</v>
      </c>
      <c r="I709" s="47">
        <v>200000</v>
      </c>
      <c r="J709" s="47">
        <v>200000</v>
      </c>
    </row>
    <row r="710" spans="1:10" ht="11.25" customHeight="1">
      <c r="A710" s="12" t="s">
        <v>149</v>
      </c>
      <c r="B710" s="3" t="s">
        <v>70</v>
      </c>
      <c r="C710" s="3" t="s">
        <v>106</v>
      </c>
      <c r="D710" s="3" t="s">
        <v>104</v>
      </c>
      <c r="E710" s="38" t="s">
        <v>349</v>
      </c>
      <c r="F710" s="3" t="s">
        <v>147</v>
      </c>
      <c r="G710" s="3" t="s">
        <v>193</v>
      </c>
      <c r="H710" s="47">
        <v>661400</v>
      </c>
      <c r="I710" s="47">
        <v>661400</v>
      </c>
      <c r="J710" s="47">
        <v>661400</v>
      </c>
    </row>
    <row r="711" spans="1:10" ht="22.5" customHeight="1">
      <c r="A711" s="9" t="s">
        <v>569</v>
      </c>
      <c r="B711" s="3" t="s">
        <v>70</v>
      </c>
      <c r="C711" s="3" t="s">
        <v>106</v>
      </c>
      <c r="D711" s="3" t="s">
        <v>104</v>
      </c>
      <c r="E711" s="38" t="s">
        <v>232</v>
      </c>
      <c r="F711" s="3"/>
      <c r="G711" s="3"/>
      <c r="H711" s="47">
        <f>H712</f>
        <v>400100</v>
      </c>
      <c r="I711" s="47">
        <f t="shared" ref="I711:J711" si="307">I712</f>
        <v>400100</v>
      </c>
      <c r="J711" s="47">
        <f t="shared" si="307"/>
        <v>400100</v>
      </c>
    </row>
    <row r="712" spans="1:10" ht="22.5" customHeight="1">
      <c r="A712" s="9" t="s">
        <v>570</v>
      </c>
      <c r="B712" s="3" t="s">
        <v>70</v>
      </c>
      <c r="C712" s="3" t="s">
        <v>106</v>
      </c>
      <c r="D712" s="3" t="s">
        <v>104</v>
      </c>
      <c r="E712" s="38" t="s">
        <v>568</v>
      </c>
      <c r="F712" s="3"/>
      <c r="G712" s="3"/>
      <c r="H712" s="47">
        <f>H713+H714</f>
        <v>400100</v>
      </c>
      <c r="I712" s="47">
        <f t="shared" ref="I712:J712" si="308">I713+I714</f>
        <v>400100</v>
      </c>
      <c r="J712" s="47">
        <f t="shared" si="308"/>
        <v>400100</v>
      </c>
    </row>
    <row r="713" spans="1:10" ht="11.25" customHeight="1">
      <c r="A713" s="9" t="s">
        <v>384</v>
      </c>
      <c r="B713" s="3" t="s">
        <v>70</v>
      </c>
      <c r="C713" s="3" t="s">
        <v>106</v>
      </c>
      <c r="D713" s="3" t="s">
        <v>104</v>
      </c>
      <c r="E713" s="38" t="s">
        <v>568</v>
      </c>
      <c r="F713" s="3" t="s">
        <v>88</v>
      </c>
      <c r="G713" s="3"/>
      <c r="H713" s="46">
        <v>27000</v>
      </c>
      <c r="I713" s="46">
        <v>27000</v>
      </c>
      <c r="J713" s="46">
        <v>27000</v>
      </c>
    </row>
    <row r="714" spans="1:10" ht="11.25" customHeight="1">
      <c r="A714" s="9" t="s">
        <v>384</v>
      </c>
      <c r="B714" s="3" t="s">
        <v>70</v>
      </c>
      <c r="C714" s="3" t="s">
        <v>106</v>
      </c>
      <c r="D714" s="3" t="s">
        <v>104</v>
      </c>
      <c r="E714" s="38" t="s">
        <v>568</v>
      </c>
      <c r="F714" s="3" t="s">
        <v>88</v>
      </c>
      <c r="G714" s="3" t="s">
        <v>193</v>
      </c>
      <c r="H714" s="47">
        <v>373100</v>
      </c>
      <c r="I714" s="47">
        <v>373100</v>
      </c>
      <c r="J714" s="47">
        <v>373100</v>
      </c>
    </row>
    <row r="715" spans="1:10" ht="22.5" customHeight="1">
      <c r="A715" s="12" t="s">
        <v>37</v>
      </c>
      <c r="B715" s="3" t="s">
        <v>70</v>
      </c>
      <c r="C715" s="3" t="s">
        <v>106</v>
      </c>
      <c r="D715" s="3" t="s">
        <v>104</v>
      </c>
      <c r="E715" s="3" t="s">
        <v>248</v>
      </c>
      <c r="F715" s="3"/>
      <c r="G715" s="3"/>
      <c r="H715" s="46">
        <f t="shared" ref="H715:H716" si="309">H716</f>
        <v>150000</v>
      </c>
      <c r="I715" s="46">
        <f t="shared" ref="I715:J716" si="310">I716</f>
        <v>150000</v>
      </c>
      <c r="J715" s="46">
        <f t="shared" si="310"/>
        <v>150000</v>
      </c>
    </row>
    <row r="716" spans="1:10" ht="11.25" customHeight="1">
      <c r="A716" s="2" t="s">
        <v>247</v>
      </c>
      <c r="B716" s="3" t="s">
        <v>70</v>
      </c>
      <c r="C716" s="3" t="s">
        <v>106</v>
      </c>
      <c r="D716" s="3" t="s">
        <v>104</v>
      </c>
      <c r="E716" s="3" t="s">
        <v>293</v>
      </c>
      <c r="F716" s="3"/>
      <c r="G716" s="3"/>
      <c r="H716" s="46">
        <f t="shared" si="309"/>
        <v>150000</v>
      </c>
      <c r="I716" s="46">
        <f t="shared" si="310"/>
        <v>150000</v>
      </c>
      <c r="J716" s="46">
        <f t="shared" si="310"/>
        <v>150000</v>
      </c>
    </row>
    <row r="717" spans="1:10" ht="11.25" customHeight="1">
      <c r="A717" s="2" t="s">
        <v>383</v>
      </c>
      <c r="B717" s="3" t="s">
        <v>70</v>
      </c>
      <c r="C717" s="3" t="s">
        <v>106</v>
      </c>
      <c r="D717" s="3" t="s">
        <v>104</v>
      </c>
      <c r="E717" s="3" t="s">
        <v>293</v>
      </c>
      <c r="F717" s="3" t="s">
        <v>88</v>
      </c>
      <c r="G717" s="3"/>
      <c r="H717" s="46">
        <v>150000</v>
      </c>
      <c r="I717" s="46">
        <v>150000</v>
      </c>
      <c r="J717" s="46">
        <v>150000</v>
      </c>
    </row>
    <row r="718" spans="1:10" ht="33.75" customHeight="1">
      <c r="A718" s="12" t="s">
        <v>451</v>
      </c>
      <c r="B718" s="3" t="s">
        <v>70</v>
      </c>
      <c r="C718" s="3" t="s">
        <v>106</v>
      </c>
      <c r="D718" s="3" t="s">
        <v>104</v>
      </c>
      <c r="E718" s="3" t="s">
        <v>464</v>
      </c>
      <c r="F718" s="3"/>
      <c r="G718" s="3"/>
      <c r="H718" s="46">
        <f t="shared" ref="H718:H719" si="311">H719</f>
        <v>75000</v>
      </c>
      <c r="I718" s="46">
        <f t="shared" ref="I718:J719" si="312">I719</f>
        <v>0</v>
      </c>
      <c r="J718" s="46">
        <f t="shared" si="312"/>
        <v>0</v>
      </c>
    </row>
    <row r="719" spans="1:10" ht="33.75" customHeight="1">
      <c r="A719" s="12" t="s">
        <v>595</v>
      </c>
      <c r="B719" s="3" t="s">
        <v>70</v>
      </c>
      <c r="C719" s="3" t="s">
        <v>106</v>
      </c>
      <c r="D719" s="3" t="s">
        <v>104</v>
      </c>
      <c r="E719" s="3" t="s">
        <v>465</v>
      </c>
      <c r="F719" s="40"/>
      <c r="G719" s="40"/>
      <c r="H719" s="44">
        <f t="shared" si="311"/>
        <v>75000</v>
      </c>
      <c r="I719" s="44">
        <f t="shared" si="312"/>
        <v>0</v>
      </c>
      <c r="J719" s="44">
        <f t="shared" si="312"/>
        <v>0</v>
      </c>
    </row>
    <row r="720" spans="1:10" ht="11.25" customHeight="1">
      <c r="A720" s="2" t="s">
        <v>383</v>
      </c>
      <c r="B720" s="3" t="s">
        <v>70</v>
      </c>
      <c r="C720" s="3" t="s">
        <v>106</v>
      </c>
      <c r="D720" s="3" t="s">
        <v>104</v>
      </c>
      <c r="E720" s="3" t="s">
        <v>465</v>
      </c>
      <c r="F720" s="3" t="s">
        <v>88</v>
      </c>
      <c r="G720" s="3"/>
      <c r="H720" s="46">
        <v>75000</v>
      </c>
      <c r="I720" s="46">
        <v>0</v>
      </c>
      <c r="J720" s="46">
        <v>0</v>
      </c>
    </row>
    <row r="721" spans="1:10" ht="11.25" customHeight="1">
      <c r="A721" s="12" t="s">
        <v>142</v>
      </c>
      <c r="B721" s="3" t="s">
        <v>70</v>
      </c>
      <c r="C721" s="3" t="s">
        <v>141</v>
      </c>
      <c r="D721" s="3" t="s">
        <v>80</v>
      </c>
      <c r="E721" s="3"/>
      <c r="F721" s="3"/>
      <c r="G721" s="3"/>
      <c r="H721" s="46">
        <f t="shared" ref="H721:J721" si="313">H722</f>
        <v>31171500</v>
      </c>
      <c r="I721" s="46">
        <f t="shared" si="313"/>
        <v>31171500</v>
      </c>
      <c r="J721" s="46">
        <f t="shared" si="313"/>
        <v>31171500</v>
      </c>
    </row>
    <row r="722" spans="1:10" ht="11.25" customHeight="1">
      <c r="A722" s="12" t="s">
        <v>164</v>
      </c>
      <c r="B722" s="3" t="s">
        <v>70</v>
      </c>
      <c r="C722" s="3" t="s">
        <v>141</v>
      </c>
      <c r="D722" s="3" t="s">
        <v>85</v>
      </c>
      <c r="E722" s="3"/>
      <c r="F722" s="3"/>
      <c r="G722" s="3"/>
      <c r="H722" s="46">
        <f>H723+H727</f>
        <v>31171500</v>
      </c>
      <c r="I722" s="46">
        <f t="shared" ref="I722:J722" si="314">I723+I727</f>
        <v>31171500</v>
      </c>
      <c r="J722" s="46">
        <f t="shared" si="314"/>
        <v>31171500</v>
      </c>
    </row>
    <row r="723" spans="1:10" ht="22.5" customHeight="1">
      <c r="A723" s="12" t="s">
        <v>428</v>
      </c>
      <c r="B723" s="3" t="s">
        <v>70</v>
      </c>
      <c r="C723" s="3" t="s">
        <v>141</v>
      </c>
      <c r="D723" s="3" t="s">
        <v>85</v>
      </c>
      <c r="E723" s="3" t="s">
        <v>240</v>
      </c>
      <c r="F723" s="3"/>
      <c r="G723" s="3"/>
      <c r="H723" s="46">
        <f t="shared" ref="H723:J725" si="315">H724</f>
        <v>16927400</v>
      </c>
      <c r="I723" s="46">
        <f t="shared" si="315"/>
        <v>16927400</v>
      </c>
      <c r="J723" s="46">
        <f t="shared" si="315"/>
        <v>16927400</v>
      </c>
    </row>
    <row r="724" spans="1:10" ht="22.5" customHeight="1">
      <c r="A724" s="12" t="s">
        <v>235</v>
      </c>
      <c r="B724" s="3" t="s">
        <v>70</v>
      </c>
      <c r="C724" s="3" t="s">
        <v>141</v>
      </c>
      <c r="D724" s="3" t="s">
        <v>85</v>
      </c>
      <c r="E724" s="3" t="s">
        <v>269</v>
      </c>
      <c r="F724" s="3"/>
      <c r="G724" s="3"/>
      <c r="H724" s="46">
        <f t="shared" si="315"/>
        <v>16927400</v>
      </c>
      <c r="I724" s="46">
        <f t="shared" si="315"/>
        <v>16927400</v>
      </c>
      <c r="J724" s="46">
        <f t="shared" si="315"/>
        <v>16927400</v>
      </c>
    </row>
    <row r="725" spans="1:10" ht="33.75" customHeight="1">
      <c r="A725" s="2" t="s">
        <v>171</v>
      </c>
      <c r="B725" s="3" t="s">
        <v>70</v>
      </c>
      <c r="C725" s="3" t="s">
        <v>141</v>
      </c>
      <c r="D725" s="3" t="s">
        <v>85</v>
      </c>
      <c r="E725" s="3" t="s">
        <v>201</v>
      </c>
      <c r="F725" s="3"/>
      <c r="G725" s="3"/>
      <c r="H725" s="46">
        <f t="shared" si="315"/>
        <v>16927400</v>
      </c>
      <c r="I725" s="46">
        <f t="shared" si="315"/>
        <v>16927400</v>
      </c>
      <c r="J725" s="46">
        <f t="shared" si="315"/>
        <v>16927400</v>
      </c>
    </row>
    <row r="726" spans="1:10" ht="22.5" customHeight="1">
      <c r="A726" s="2" t="s">
        <v>167</v>
      </c>
      <c r="B726" s="3" t="s">
        <v>70</v>
      </c>
      <c r="C726" s="3" t="s">
        <v>141</v>
      </c>
      <c r="D726" s="3" t="s">
        <v>85</v>
      </c>
      <c r="E726" s="3" t="s">
        <v>201</v>
      </c>
      <c r="F726" s="3" t="s">
        <v>166</v>
      </c>
      <c r="G726" s="3" t="s">
        <v>193</v>
      </c>
      <c r="H726" s="47">
        <v>16927400</v>
      </c>
      <c r="I726" s="47">
        <v>16927400</v>
      </c>
      <c r="J726" s="47">
        <v>16927400</v>
      </c>
    </row>
    <row r="727" spans="1:10" ht="22.5" customHeight="1">
      <c r="A727" s="12" t="s">
        <v>427</v>
      </c>
      <c r="B727" s="3" t="s">
        <v>70</v>
      </c>
      <c r="C727" s="3" t="s">
        <v>141</v>
      </c>
      <c r="D727" s="3" t="s">
        <v>85</v>
      </c>
      <c r="E727" s="3" t="s">
        <v>241</v>
      </c>
      <c r="F727" s="3"/>
      <c r="G727" s="3"/>
      <c r="H727" s="46">
        <f>H728+H732</f>
        <v>14244100</v>
      </c>
      <c r="I727" s="46">
        <f t="shared" ref="I727:J727" si="316">I728+I732</f>
        <v>14244100</v>
      </c>
      <c r="J727" s="46">
        <f t="shared" si="316"/>
        <v>14244100</v>
      </c>
    </row>
    <row r="728" spans="1:10" ht="11.25" customHeight="1">
      <c r="A728" s="10" t="s">
        <v>15</v>
      </c>
      <c r="B728" s="3" t="s">
        <v>70</v>
      </c>
      <c r="C728" s="3" t="s">
        <v>141</v>
      </c>
      <c r="D728" s="3" t="s">
        <v>85</v>
      </c>
      <c r="E728" s="3" t="s">
        <v>3</v>
      </c>
      <c r="F728" s="3"/>
      <c r="G728" s="3"/>
      <c r="H728" s="46">
        <f>H729</f>
        <v>13858450</v>
      </c>
      <c r="I728" s="46">
        <f t="shared" ref="I728:J728" si="317">I729</f>
        <v>13858450</v>
      </c>
      <c r="J728" s="46">
        <f t="shared" si="317"/>
        <v>13858450</v>
      </c>
    </row>
    <row r="729" spans="1:10" ht="45" customHeight="1">
      <c r="A729" s="27" t="s">
        <v>492</v>
      </c>
      <c r="B729" s="3" t="s">
        <v>70</v>
      </c>
      <c r="C729" s="3" t="s">
        <v>141</v>
      </c>
      <c r="D729" s="3" t="s">
        <v>85</v>
      </c>
      <c r="E729" s="3" t="s">
        <v>202</v>
      </c>
      <c r="F729" s="3"/>
      <c r="G729" s="3"/>
      <c r="H729" s="46">
        <f>H730+H731</f>
        <v>13858450</v>
      </c>
      <c r="I729" s="46">
        <f t="shared" ref="I729:J729" si="318">I730+I731</f>
        <v>13858450</v>
      </c>
      <c r="J729" s="46">
        <f t="shared" si="318"/>
        <v>13858450</v>
      </c>
    </row>
    <row r="730" spans="1:10" ht="11.25" customHeight="1">
      <c r="A730" s="2" t="s">
        <v>383</v>
      </c>
      <c r="B730" s="3" t="s">
        <v>70</v>
      </c>
      <c r="C730" s="3" t="s">
        <v>141</v>
      </c>
      <c r="D730" s="3" t="s">
        <v>85</v>
      </c>
      <c r="E730" s="3" t="s">
        <v>202</v>
      </c>
      <c r="F730" s="39" t="s">
        <v>88</v>
      </c>
      <c r="G730" s="3" t="s">
        <v>193</v>
      </c>
      <c r="H730" s="47">
        <v>10814350</v>
      </c>
      <c r="I730" s="47">
        <v>10814350</v>
      </c>
      <c r="J730" s="47">
        <v>10814350</v>
      </c>
    </row>
    <row r="731" spans="1:10" ht="11.25" customHeight="1">
      <c r="A731" s="12" t="s">
        <v>149</v>
      </c>
      <c r="B731" s="3" t="s">
        <v>70</v>
      </c>
      <c r="C731" s="3" t="s">
        <v>141</v>
      </c>
      <c r="D731" s="3" t="s">
        <v>85</v>
      </c>
      <c r="E731" s="3" t="s">
        <v>202</v>
      </c>
      <c r="F731" s="39" t="s">
        <v>147</v>
      </c>
      <c r="G731" s="3" t="s">
        <v>193</v>
      </c>
      <c r="H731" s="47">
        <v>3044100</v>
      </c>
      <c r="I731" s="47">
        <v>3044100</v>
      </c>
      <c r="J731" s="47">
        <v>3044100</v>
      </c>
    </row>
    <row r="732" spans="1:10" ht="22.5" customHeight="1">
      <c r="A732" s="12" t="s">
        <v>6</v>
      </c>
      <c r="B732" s="3" t="s">
        <v>70</v>
      </c>
      <c r="C732" s="3" t="s">
        <v>141</v>
      </c>
      <c r="D732" s="3" t="s">
        <v>85</v>
      </c>
      <c r="E732" s="3" t="s">
        <v>4</v>
      </c>
      <c r="F732" s="3"/>
      <c r="G732" s="3"/>
      <c r="H732" s="46">
        <f t="shared" ref="H732:H733" si="319">H733</f>
        <v>385650</v>
      </c>
      <c r="I732" s="46">
        <f t="shared" ref="I732:J733" si="320">I733</f>
        <v>385650</v>
      </c>
      <c r="J732" s="46">
        <f t="shared" si="320"/>
        <v>385650</v>
      </c>
    </row>
    <row r="733" spans="1:10" ht="45" customHeight="1">
      <c r="A733" s="27" t="s">
        <v>492</v>
      </c>
      <c r="B733" s="3" t="s">
        <v>70</v>
      </c>
      <c r="C733" s="3" t="s">
        <v>141</v>
      </c>
      <c r="D733" s="3" t="s">
        <v>85</v>
      </c>
      <c r="E733" s="3" t="s">
        <v>203</v>
      </c>
      <c r="F733" s="3"/>
      <c r="G733" s="3"/>
      <c r="H733" s="46">
        <f t="shared" si="319"/>
        <v>385650</v>
      </c>
      <c r="I733" s="46">
        <f t="shared" si="320"/>
        <v>385650</v>
      </c>
      <c r="J733" s="46">
        <f t="shared" si="320"/>
        <v>385650</v>
      </c>
    </row>
    <row r="734" spans="1:10" ht="22.5" customHeight="1">
      <c r="A734" s="10" t="s">
        <v>524</v>
      </c>
      <c r="B734" s="3" t="s">
        <v>70</v>
      </c>
      <c r="C734" s="3" t="s">
        <v>141</v>
      </c>
      <c r="D734" s="3" t="s">
        <v>85</v>
      </c>
      <c r="E734" s="3" t="s">
        <v>203</v>
      </c>
      <c r="F734" s="39" t="s">
        <v>523</v>
      </c>
      <c r="G734" s="3" t="s">
        <v>193</v>
      </c>
      <c r="H734" s="47">
        <v>385650</v>
      </c>
      <c r="I734" s="47">
        <v>385650</v>
      </c>
      <c r="J734" s="47">
        <v>385650</v>
      </c>
    </row>
    <row r="735" spans="1:10" ht="11.25" customHeight="1">
      <c r="A735" s="9" t="s">
        <v>111</v>
      </c>
      <c r="B735" s="3" t="s">
        <v>70</v>
      </c>
      <c r="C735" s="3" t="s">
        <v>110</v>
      </c>
      <c r="D735" s="3" t="s">
        <v>82</v>
      </c>
      <c r="E735" s="3"/>
      <c r="F735" s="3"/>
      <c r="G735" s="3"/>
      <c r="H735" s="46">
        <f>H736</f>
        <v>953500</v>
      </c>
      <c r="I735" s="46">
        <f t="shared" ref="I735:J736" si="321">I736</f>
        <v>953500</v>
      </c>
      <c r="J735" s="46">
        <f t="shared" si="321"/>
        <v>953500</v>
      </c>
    </row>
    <row r="736" spans="1:10" ht="22.5" customHeight="1">
      <c r="A736" s="9" t="s">
        <v>693</v>
      </c>
      <c r="B736" s="3" t="s">
        <v>70</v>
      </c>
      <c r="C736" s="3" t="s">
        <v>110</v>
      </c>
      <c r="D736" s="3" t="s">
        <v>82</v>
      </c>
      <c r="E736" s="3" t="s">
        <v>392</v>
      </c>
      <c r="F736" s="3"/>
      <c r="G736" s="3"/>
      <c r="H736" s="46">
        <f t="shared" ref="H736" si="322">H737</f>
        <v>953500</v>
      </c>
      <c r="I736" s="46">
        <f t="shared" si="321"/>
        <v>953500</v>
      </c>
      <c r="J736" s="46">
        <f t="shared" si="321"/>
        <v>953500</v>
      </c>
    </row>
    <row r="737" spans="1:10" ht="33.75" customHeight="1">
      <c r="A737" s="10" t="s">
        <v>525</v>
      </c>
      <c r="B737" s="3" t="s">
        <v>70</v>
      </c>
      <c r="C737" s="3" t="s">
        <v>110</v>
      </c>
      <c r="D737" s="3" t="s">
        <v>82</v>
      </c>
      <c r="E737" s="39" t="s">
        <v>359</v>
      </c>
      <c r="F737" s="3"/>
      <c r="G737" s="3"/>
      <c r="H737" s="46">
        <f>H738+H739</f>
        <v>953500</v>
      </c>
      <c r="I737" s="46">
        <f t="shared" ref="I737:J737" si="323">I738+I739</f>
        <v>953500</v>
      </c>
      <c r="J737" s="46">
        <f t="shared" si="323"/>
        <v>953500</v>
      </c>
    </row>
    <row r="738" spans="1:10" ht="11.25" customHeight="1">
      <c r="A738" s="9" t="s">
        <v>383</v>
      </c>
      <c r="B738" s="3" t="s">
        <v>70</v>
      </c>
      <c r="C738" s="3" t="s">
        <v>110</v>
      </c>
      <c r="D738" s="3" t="s">
        <v>82</v>
      </c>
      <c r="E738" s="39" t="s">
        <v>359</v>
      </c>
      <c r="F738" s="3" t="s">
        <v>88</v>
      </c>
      <c r="G738" s="3"/>
      <c r="H738" s="46">
        <v>73000</v>
      </c>
      <c r="I738" s="46">
        <v>73000</v>
      </c>
      <c r="J738" s="46">
        <v>73000</v>
      </c>
    </row>
    <row r="739" spans="1:10" ht="11.25" customHeight="1">
      <c r="A739" s="9" t="s">
        <v>383</v>
      </c>
      <c r="B739" s="3" t="s">
        <v>70</v>
      </c>
      <c r="C739" s="3" t="s">
        <v>110</v>
      </c>
      <c r="D739" s="3" t="s">
        <v>82</v>
      </c>
      <c r="E739" s="39" t="s">
        <v>359</v>
      </c>
      <c r="F739" s="3" t="s">
        <v>88</v>
      </c>
      <c r="G739" s="3" t="s">
        <v>193</v>
      </c>
      <c r="H739" s="47">
        <v>880500</v>
      </c>
      <c r="I739" s="47">
        <v>880500</v>
      </c>
      <c r="J739" s="47">
        <v>880500</v>
      </c>
    </row>
    <row r="740" spans="1:10" ht="22.5">
      <c r="A740" s="2" t="s">
        <v>64</v>
      </c>
      <c r="B740" s="3" t="s">
        <v>71</v>
      </c>
      <c r="C740" s="28"/>
      <c r="D740" s="28"/>
      <c r="E740" s="28"/>
      <c r="F740" s="28"/>
      <c r="G740" s="28"/>
      <c r="H740" s="46">
        <f>H741+H747</f>
        <v>452471218</v>
      </c>
      <c r="I740" s="46">
        <f t="shared" ref="I740:J740" si="324">I741+I747</f>
        <v>459979818</v>
      </c>
      <c r="J740" s="46">
        <f t="shared" si="324"/>
        <v>470573218</v>
      </c>
    </row>
    <row r="741" spans="1:10">
      <c r="A741" s="2" t="s">
        <v>157</v>
      </c>
      <c r="B741" s="3" t="s">
        <v>71</v>
      </c>
      <c r="C741" s="3" t="s">
        <v>106</v>
      </c>
      <c r="D741" s="3" t="s">
        <v>80</v>
      </c>
      <c r="E741" s="28"/>
      <c r="F741" s="28"/>
      <c r="G741" s="28"/>
      <c r="H741" s="46">
        <f t="shared" ref="H741:J745" si="325">H742</f>
        <v>628900</v>
      </c>
      <c r="I741" s="46">
        <f t="shared" si="325"/>
        <v>718700</v>
      </c>
      <c r="J741" s="46">
        <f t="shared" si="325"/>
        <v>718700</v>
      </c>
    </row>
    <row r="742" spans="1:10">
      <c r="A742" s="2" t="s">
        <v>158</v>
      </c>
      <c r="B742" s="3" t="s">
        <v>71</v>
      </c>
      <c r="C742" s="3" t="s">
        <v>106</v>
      </c>
      <c r="D742" s="3" t="s">
        <v>82</v>
      </c>
      <c r="E742" s="28"/>
      <c r="F742" s="28"/>
      <c r="G742" s="28"/>
      <c r="H742" s="46">
        <f t="shared" si="325"/>
        <v>628900</v>
      </c>
      <c r="I742" s="46">
        <f t="shared" si="325"/>
        <v>718700</v>
      </c>
      <c r="J742" s="46">
        <f t="shared" si="325"/>
        <v>718700</v>
      </c>
    </row>
    <row r="743" spans="1:10">
      <c r="A743" s="14" t="s">
        <v>424</v>
      </c>
      <c r="B743" s="3" t="s">
        <v>71</v>
      </c>
      <c r="C743" s="3" t="s">
        <v>106</v>
      </c>
      <c r="D743" s="3" t="s">
        <v>82</v>
      </c>
      <c r="E743" s="38" t="s">
        <v>266</v>
      </c>
      <c r="F743" s="28"/>
      <c r="G743" s="28"/>
      <c r="H743" s="46">
        <f t="shared" si="325"/>
        <v>628900</v>
      </c>
      <c r="I743" s="46">
        <f t="shared" si="325"/>
        <v>718700</v>
      </c>
      <c r="J743" s="46">
        <f t="shared" si="325"/>
        <v>718700</v>
      </c>
    </row>
    <row r="744" spans="1:10">
      <c r="A744" s="2" t="s">
        <v>237</v>
      </c>
      <c r="B744" s="3" t="s">
        <v>71</v>
      </c>
      <c r="C744" s="3" t="s">
        <v>106</v>
      </c>
      <c r="D744" s="3" t="s">
        <v>82</v>
      </c>
      <c r="E744" s="38" t="s">
        <v>276</v>
      </c>
      <c r="F744" s="28"/>
      <c r="G744" s="28"/>
      <c r="H744" s="46">
        <f t="shared" si="325"/>
        <v>628900</v>
      </c>
      <c r="I744" s="46">
        <f t="shared" si="325"/>
        <v>718700</v>
      </c>
      <c r="J744" s="46">
        <f t="shared" si="325"/>
        <v>718700</v>
      </c>
    </row>
    <row r="745" spans="1:10" ht="33.75">
      <c r="A745" s="10" t="s">
        <v>613</v>
      </c>
      <c r="B745" s="3" t="s">
        <v>71</v>
      </c>
      <c r="C745" s="3" t="s">
        <v>106</v>
      </c>
      <c r="D745" s="3" t="s">
        <v>82</v>
      </c>
      <c r="E745" s="38" t="s">
        <v>511</v>
      </c>
      <c r="F745" s="28"/>
      <c r="G745" s="28"/>
      <c r="H745" s="46">
        <f t="shared" si="325"/>
        <v>628900</v>
      </c>
      <c r="I745" s="46">
        <f t="shared" si="325"/>
        <v>718700</v>
      </c>
      <c r="J745" s="46">
        <f t="shared" si="325"/>
        <v>718700</v>
      </c>
    </row>
    <row r="746" spans="1:10" ht="33.75">
      <c r="A746" s="2" t="s">
        <v>148</v>
      </c>
      <c r="B746" s="3" t="s">
        <v>71</v>
      </c>
      <c r="C746" s="3" t="s">
        <v>106</v>
      </c>
      <c r="D746" s="3" t="s">
        <v>82</v>
      </c>
      <c r="E746" s="38" t="s">
        <v>511</v>
      </c>
      <c r="F746" s="28">
        <v>611</v>
      </c>
      <c r="G746" s="28">
        <v>200</v>
      </c>
      <c r="H746" s="46">
        <v>628900</v>
      </c>
      <c r="I746" s="46">
        <v>718700</v>
      </c>
      <c r="J746" s="46">
        <v>718700</v>
      </c>
    </row>
    <row r="747" spans="1:10">
      <c r="A747" s="9" t="s">
        <v>142</v>
      </c>
      <c r="B747" s="3" t="s">
        <v>71</v>
      </c>
      <c r="C747" s="3" t="s">
        <v>141</v>
      </c>
      <c r="D747" s="3" t="s">
        <v>80</v>
      </c>
      <c r="E747" s="3"/>
      <c r="F747" s="3"/>
      <c r="G747" s="3"/>
      <c r="H747" s="46">
        <f>H754+H829+H748+H819</f>
        <v>451842318</v>
      </c>
      <c r="I747" s="46">
        <f>I754+I829+I748+I819</f>
        <v>459261118</v>
      </c>
      <c r="J747" s="46">
        <f>J754+J829+J748+J819</f>
        <v>469854518</v>
      </c>
    </row>
    <row r="748" spans="1:10" ht="22.5">
      <c r="A748" s="9" t="s">
        <v>493</v>
      </c>
      <c r="B748" s="3" t="s">
        <v>71</v>
      </c>
      <c r="C748" s="3" t="s">
        <v>141</v>
      </c>
      <c r="D748" s="3" t="s">
        <v>82</v>
      </c>
      <c r="E748" s="3"/>
      <c r="F748" s="3"/>
      <c r="G748" s="3"/>
      <c r="H748" s="46">
        <f t="shared" ref="H748:J750" si="326">H749</f>
        <v>30174900</v>
      </c>
      <c r="I748" s="46">
        <f t="shared" si="326"/>
        <v>30107600</v>
      </c>
      <c r="J748" s="46">
        <f t="shared" si="326"/>
        <v>30125100</v>
      </c>
    </row>
    <row r="749" spans="1:10" ht="22.5">
      <c r="A749" s="2" t="s">
        <v>425</v>
      </c>
      <c r="B749" s="3" t="s">
        <v>71</v>
      </c>
      <c r="C749" s="3" t="s">
        <v>141</v>
      </c>
      <c r="D749" s="3" t="s">
        <v>82</v>
      </c>
      <c r="E749" s="3" t="s">
        <v>265</v>
      </c>
      <c r="F749" s="3"/>
      <c r="G749" s="3"/>
      <c r="H749" s="46">
        <f t="shared" si="326"/>
        <v>30174900</v>
      </c>
      <c r="I749" s="46">
        <f t="shared" si="326"/>
        <v>30107600</v>
      </c>
      <c r="J749" s="46">
        <f t="shared" si="326"/>
        <v>30125100</v>
      </c>
    </row>
    <row r="750" spans="1:10" ht="22.5">
      <c r="A750" s="2" t="s">
        <v>393</v>
      </c>
      <c r="B750" s="3" t="s">
        <v>71</v>
      </c>
      <c r="C750" s="3" t="s">
        <v>141</v>
      </c>
      <c r="D750" s="3" t="s">
        <v>82</v>
      </c>
      <c r="E750" s="3" t="s">
        <v>394</v>
      </c>
      <c r="F750" s="3"/>
      <c r="G750" s="3"/>
      <c r="H750" s="46">
        <f t="shared" si="326"/>
        <v>30174900</v>
      </c>
      <c r="I750" s="46">
        <f t="shared" si="326"/>
        <v>30107600</v>
      </c>
      <c r="J750" s="46">
        <f t="shared" si="326"/>
        <v>30125100</v>
      </c>
    </row>
    <row r="751" spans="1:10" ht="22.5">
      <c r="A751" s="28" t="s">
        <v>493</v>
      </c>
      <c r="B751" s="3" t="s">
        <v>71</v>
      </c>
      <c r="C751" s="3" t="s">
        <v>141</v>
      </c>
      <c r="D751" s="3" t="s">
        <v>82</v>
      </c>
      <c r="E751" s="39" t="s">
        <v>204</v>
      </c>
      <c r="F751" s="3"/>
      <c r="G751" s="3"/>
      <c r="H751" s="46">
        <f>H752+H753</f>
        <v>30174900</v>
      </c>
      <c r="I751" s="46">
        <f t="shared" ref="I751:J751" si="327">I752+I753</f>
        <v>30107600</v>
      </c>
      <c r="J751" s="46">
        <f t="shared" si="327"/>
        <v>30125100</v>
      </c>
    </row>
    <row r="752" spans="1:10" ht="33.75">
      <c r="A752" s="2" t="s">
        <v>148</v>
      </c>
      <c r="B752" s="3" t="s">
        <v>71</v>
      </c>
      <c r="C752" s="3" t="s">
        <v>141</v>
      </c>
      <c r="D752" s="3" t="s">
        <v>82</v>
      </c>
      <c r="E752" s="39" t="s">
        <v>204</v>
      </c>
      <c r="F752" s="3" t="s">
        <v>146</v>
      </c>
      <c r="G752" s="3" t="s">
        <v>193</v>
      </c>
      <c r="H752" s="50">
        <v>29974900</v>
      </c>
      <c r="I752" s="50">
        <v>29907600</v>
      </c>
      <c r="J752" s="50">
        <v>29925100</v>
      </c>
    </row>
    <row r="753" spans="1:10">
      <c r="A753" s="9" t="s">
        <v>149</v>
      </c>
      <c r="B753" s="3" t="s">
        <v>71</v>
      </c>
      <c r="C753" s="3" t="s">
        <v>141</v>
      </c>
      <c r="D753" s="3" t="s">
        <v>82</v>
      </c>
      <c r="E753" s="39" t="s">
        <v>204</v>
      </c>
      <c r="F753" s="3" t="s">
        <v>147</v>
      </c>
      <c r="G753" s="3" t="s">
        <v>193</v>
      </c>
      <c r="H753" s="50">
        <v>200000</v>
      </c>
      <c r="I753" s="50">
        <v>200000</v>
      </c>
      <c r="J753" s="50">
        <v>200000</v>
      </c>
    </row>
    <row r="754" spans="1:10">
      <c r="A754" s="2" t="s">
        <v>143</v>
      </c>
      <c r="B754" s="3" t="s">
        <v>71</v>
      </c>
      <c r="C754" s="3" t="s">
        <v>141</v>
      </c>
      <c r="D754" s="3" t="s">
        <v>93</v>
      </c>
      <c r="E754" s="3"/>
      <c r="F754" s="3"/>
      <c r="G754" s="3"/>
      <c r="H754" s="46">
        <f>H755+H812</f>
        <v>274262118</v>
      </c>
      <c r="I754" s="46">
        <f>I755+I812</f>
        <v>281021318</v>
      </c>
      <c r="J754" s="46">
        <f>J755+J812</f>
        <v>290546618</v>
      </c>
    </row>
    <row r="755" spans="1:10" ht="22.5">
      <c r="A755" s="2" t="s">
        <v>425</v>
      </c>
      <c r="B755" s="3" t="s">
        <v>71</v>
      </c>
      <c r="C755" s="3" t="s">
        <v>141</v>
      </c>
      <c r="D755" s="3" t="s">
        <v>93</v>
      </c>
      <c r="E755" s="3" t="s">
        <v>265</v>
      </c>
      <c r="F755" s="3"/>
      <c r="G755" s="3"/>
      <c r="H755" s="46">
        <f t="shared" ref="H755:J755" si="328">H756</f>
        <v>273087118</v>
      </c>
      <c r="I755" s="46">
        <f t="shared" si="328"/>
        <v>281021318</v>
      </c>
      <c r="J755" s="46">
        <f t="shared" si="328"/>
        <v>290546618</v>
      </c>
    </row>
    <row r="756" spans="1:10" ht="22.5">
      <c r="A756" s="9" t="s">
        <v>426</v>
      </c>
      <c r="B756" s="3" t="s">
        <v>71</v>
      </c>
      <c r="C756" s="3" t="s">
        <v>141</v>
      </c>
      <c r="D756" s="3" t="s">
        <v>93</v>
      </c>
      <c r="E756" s="3" t="s">
        <v>395</v>
      </c>
      <c r="F756" s="3"/>
      <c r="G756" s="3"/>
      <c r="H756" s="46">
        <f>H809+H757+H760+H763+H766+H769+H772+H775+H778+H781+H784+H787+H790+H795+H798+H801+H804+H806+H793</f>
        <v>273087118</v>
      </c>
      <c r="I756" s="46">
        <f t="shared" ref="I756:J756" si="329">I809+I757+I760+I763+I766+I769+I772+I775+I778+I781+I784+I787+I790+I795+I798+I801+I804+I806+I793</f>
        <v>281021318</v>
      </c>
      <c r="J756" s="46">
        <f t="shared" si="329"/>
        <v>290546618</v>
      </c>
    </row>
    <row r="757" spans="1:10" ht="45">
      <c r="A757" s="2" t="s">
        <v>228</v>
      </c>
      <c r="B757" s="3" t="s">
        <v>71</v>
      </c>
      <c r="C757" s="3" t="s">
        <v>141</v>
      </c>
      <c r="D757" s="3" t="s">
        <v>93</v>
      </c>
      <c r="E757" s="3" t="s">
        <v>360</v>
      </c>
      <c r="F757" s="3"/>
      <c r="G757" s="3"/>
      <c r="H757" s="46">
        <f>H758+H759</f>
        <v>10883518</v>
      </c>
      <c r="I757" s="46">
        <f t="shared" ref="I757:J757" si="330">I758+I759</f>
        <v>10883518</v>
      </c>
      <c r="J757" s="46">
        <f t="shared" si="330"/>
        <v>10883518</v>
      </c>
    </row>
    <row r="758" spans="1:10">
      <c r="A758" s="2" t="s">
        <v>383</v>
      </c>
      <c r="B758" s="3" t="s">
        <v>71</v>
      </c>
      <c r="C758" s="3" t="s">
        <v>141</v>
      </c>
      <c r="D758" s="3" t="s">
        <v>93</v>
      </c>
      <c r="E758" s="3" t="s">
        <v>360</v>
      </c>
      <c r="F758" s="3" t="s">
        <v>88</v>
      </c>
      <c r="G758" s="3"/>
      <c r="H758" s="46">
        <v>160840</v>
      </c>
      <c r="I758" s="46">
        <v>160840</v>
      </c>
      <c r="J758" s="46">
        <v>160840</v>
      </c>
    </row>
    <row r="759" spans="1:10">
      <c r="A759" s="9" t="s">
        <v>539</v>
      </c>
      <c r="B759" s="3" t="s">
        <v>71</v>
      </c>
      <c r="C759" s="3" t="s">
        <v>141</v>
      </c>
      <c r="D759" s="3" t="s">
        <v>93</v>
      </c>
      <c r="E759" s="3" t="s">
        <v>360</v>
      </c>
      <c r="F759" s="3" t="s">
        <v>540</v>
      </c>
      <c r="G759" s="3"/>
      <c r="H759" s="46">
        <v>10722678</v>
      </c>
      <c r="I759" s="46">
        <v>10722678</v>
      </c>
      <c r="J759" s="46">
        <v>10722678</v>
      </c>
    </row>
    <row r="760" spans="1:10" ht="22.5">
      <c r="A760" s="10" t="s">
        <v>494</v>
      </c>
      <c r="B760" s="3" t="s">
        <v>71</v>
      </c>
      <c r="C760" s="3" t="s">
        <v>141</v>
      </c>
      <c r="D760" s="3" t="s">
        <v>93</v>
      </c>
      <c r="E760" s="39" t="s">
        <v>209</v>
      </c>
      <c r="F760" s="3"/>
      <c r="G760" s="3"/>
      <c r="H760" s="46">
        <f>H761+H762</f>
        <v>31734700</v>
      </c>
      <c r="I760" s="46">
        <f t="shared" ref="I760:J760" si="331">I761+I762</f>
        <v>31859900</v>
      </c>
      <c r="J760" s="46">
        <f t="shared" si="331"/>
        <v>33290300</v>
      </c>
    </row>
    <row r="761" spans="1:10">
      <c r="A761" s="2" t="s">
        <v>383</v>
      </c>
      <c r="B761" s="3" t="s">
        <v>71</v>
      </c>
      <c r="C761" s="3" t="s">
        <v>141</v>
      </c>
      <c r="D761" s="3" t="s">
        <v>93</v>
      </c>
      <c r="E761" s="39" t="s">
        <v>209</v>
      </c>
      <c r="F761" s="39" t="s">
        <v>88</v>
      </c>
      <c r="G761" s="3" t="s">
        <v>193</v>
      </c>
      <c r="H761" s="50">
        <v>413000</v>
      </c>
      <c r="I761" s="50">
        <v>415000</v>
      </c>
      <c r="J761" s="50">
        <v>433000</v>
      </c>
    </row>
    <row r="762" spans="1:10" ht="22.5">
      <c r="A762" s="2" t="s">
        <v>167</v>
      </c>
      <c r="B762" s="3" t="s">
        <v>71</v>
      </c>
      <c r="C762" s="3" t="s">
        <v>141</v>
      </c>
      <c r="D762" s="3" t="s">
        <v>93</v>
      </c>
      <c r="E762" s="39" t="s">
        <v>209</v>
      </c>
      <c r="F762" s="39" t="s">
        <v>166</v>
      </c>
      <c r="G762" s="3" t="s">
        <v>193</v>
      </c>
      <c r="H762" s="50">
        <v>31321700</v>
      </c>
      <c r="I762" s="50">
        <v>31444900</v>
      </c>
      <c r="J762" s="50">
        <v>32857300</v>
      </c>
    </row>
    <row r="763" spans="1:10" ht="45">
      <c r="A763" s="10" t="s">
        <v>495</v>
      </c>
      <c r="B763" s="3" t="s">
        <v>71</v>
      </c>
      <c r="C763" s="3" t="s">
        <v>141</v>
      </c>
      <c r="D763" s="3" t="s">
        <v>93</v>
      </c>
      <c r="E763" s="39" t="s">
        <v>210</v>
      </c>
      <c r="F763" s="3"/>
      <c r="G763" s="3"/>
      <c r="H763" s="46">
        <f>H764+H765</f>
        <v>13140900</v>
      </c>
      <c r="I763" s="46">
        <f t="shared" ref="I763:J763" si="332">I764+I765</f>
        <v>13828900</v>
      </c>
      <c r="J763" s="46">
        <f t="shared" si="332"/>
        <v>14344900</v>
      </c>
    </row>
    <row r="764" spans="1:10">
      <c r="A764" s="2" t="s">
        <v>383</v>
      </c>
      <c r="B764" s="3" t="s">
        <v>71</v>
      </c>
      <c r="C764" s="3" t="s">
        <v>141</v>
      </c>
      <c r="D764" s="3" t="s">
        <v>93</v>
      </c>
      <c r="E764" s="39" t="s">
        <v>210</v>
      </c>
      <c r="F764" s="3" t="s">
        <v>88</v>
      </c>
      <c r="G764" s="3" t="s">
        <v>193</v>
      </c>
      <c r="H764" s="50">
        <v>198000</v>
      </c>
      <c r="I764" s="50">
        <v>208000</v>
      </c>
      <c r="J764" s="50">
        <v>216000</v>
      </c>
    </row>
    <row r="765" spans="1:10" ht="22.5">
      <c r="A765" s="2" t="s">
        <v>167</v>
      </c>
      <c r="B765" s="3" t="s">
        <v>71</v>
      </c>
      <c r="C765" s="3" t="s">
        <v>141</v>
      </c>
      <c r="D765" s="3" t="s">
        <v>93</v>
      </c>
      <c r="E765" s="39" t="s">
        <v>210</v>
      </c>
      <c r="F765" s="3" t="s">
        <v>166</v>
      </c>
      <c r="G765" s="3" t="s">
        <v>193</v>
      </c>
      <c r="H765" s="50">
        <v>12942900</v>
      </c>
      <c r="I765" s="50">
        <v>13620900</v>
      </c>
      <c r="J765" s="50">
        <v>14128900</v>
      </c>
    </row>
    <row r="766" spans="1:10" ht="22.5">
      <c r="A766" s="11" t="s">
        <v>475</v>
      </c>
      <c r="B766" s="3" t="s">
        <v>71</v>
      </c>
      <c r="C766" s="3" t="s">
        <v>141</v>
      </c>
      <c r="D766" s="3" t="s">
        <v>93</v>
      </c>
      <c r="E766" s="39" t="s">
        <v>211</v>
      </c>
      <c r="F766" s="3"/>
      <c r="G766" s="3"/>
      <c r="H766" s="46">
        <f>H767+H768</f>
        <v>34169000</v>
      </c>
      <c r="I766" s="46">
        <f t="shared" ref="I766:J766" si="333">I767+I768</f>
        <v>35535700</v>
      </c>
      <c r="J766" s="46">
        <f t="shared" si="333"/>
        <v>36957200</v>
      </c>
    </row>
    <row r="767" spans="1:10">
      <c r="A767" s="2" t="s">
        <v>383</v>
      </c>
      <c r="B767" s="3" t="s">
        <v>71</v>
      </c>
      <c r="C767" s="3" t="s">
        <v>141</v>
      </c>
      <c r="D767" s="3" t="s">
        <v>93</v>
      </c>
      <c r="E767" s="39" t="s">
        <v>211</v>
      </c>
      <c r="F767" s="3" t="s">
        <v>88</v>
      </c>
      <c r="G767" s="3" t="s">
        <v>193</v>
      </c>
      <c r="H767" s="50">
        <v>513000</v>
      </c>
      <c r="I767" s="50">
        <v>533000</v>
      </c>
      <c r="J767" s="50">
        <v>555000</v>
      </c>
    </row>
    <row r="768" spans="1:10" ht="22.5">
      <c r="A768" s="2" t="s">
        <v>167</v>
      </c>
      <c r="B768" s="3" t="s">
        <v>71</v>
      </c>
      <c r="C768" s="3" t="s">
        <v>141</v>
      </c>
      <c r="D768" s="3" t="s">
        <v>93</v>
      </c>
      <c r="E768" s="39" t="s">
        <v>211</v>
      </c>
      <c r="F768" s="3" t="s">
        <v>166</v>
      </c>
      <c r="G768" s="3" t="s">
        <v>193</v>
      </c>
      <c r="H768" s="50">
        <v>33656000</v>
      </c>
      <c r="I768" s="50">
        <v>35002700</v>
      </c>
      <c r="J768" s="50">
        <v>36402200</v>
      </c>
    </row>
    <row r="769" spans="1:10" ht="33.75">
      <c r="A769" s="10" t="s">
        <v>212</v>
      </c>
      <c r="B769" s="3" t="s">
        <v>71</v>
      </c>
      <c r="C769" s="3" t="s">
        <v>141</v>
      </c>
      <c r="D769" s="3" t="s">
        <v>93</v>
      </c>
      <c r="E769" s="39" t="s">
        <v>213</v>
      </c>
      <c r="F769" s="3"/>
      <c r="G769" s="3"/>
      <c r="H769" s="46">
        <f>H770+H771</f>
        <v>3789900</v>
      </c>
      <c r="I769" s="46">
        <f t="shared" ref="I769:J769" si="334">I770+I771</f>
        <v>3938100</v>
      </c>
      <c r="J769" s="46">
        <f t="shared" si="334"/>
        <v>4092100</v>
      </c>
    </row>
    <row r="770" spans="1:10">
      <c r="A770" s="2" t="s">
        <v>383</v>
      </c>
      <c r="B770" s="3" t="s">
        <v>71</v>
      </c>
      <c r="C770" s="3" t="s">
        <v>141</v>
      </c>
      <c r="D770" s="3" t="s">
        <v>93</v>
      </c>
      <c r="E770" s="39" t="s">
        <v>213</v>
      </c>
      <c r="F770" s="3" t="s">
        <v>88</v>
      </c>
      <c r="G770" s="3" t="s">
        <v>193</v>
      </c>
      <c r="H770" s="50">
        <v>57000</v>
      </c>
      <c r="I770" s="50">
        <v>59100</v>
      </c>
      <c r="J770" s="50">
        <v>62000</v>
      </c>
    </row>
    <row r="771" spans="1:10" ht="22.5">
      <c r="A771" s="2" t="s">
        <v>167</v>
      </c>
      <c r="B771" s="3" t="s">
        <v>71</v>
      </c>
      <c r="C771" s="3" t="s">
        <v>141</v>
      </c>
      <c r="D771" s="3" t="s">
        <v>93</v>
      </c>
      <c r="E771" s="39" t="s">
        <v>213</v>
      </c>
      <c r="F771" s="3" t="s">
        <v>166</v>
      </c>
      <c r="G771" s="3" t="s">
        <v>193</v>
      </c>
      <c r="H771" s="50">
        <v>3732900</v>
      </c>
      <c r="I771" s="50">
        <v>3879000</v>
      </c>
      <c r="J771" s="50">
        <v>4030100</v>
      </c>
    </row>
    <row r="772" spans="1:10" ht="22.5">
      <c r="A772" s="10" t="s">
        <v>38</v>
      </c>
      <c r="B772" s="3" t="s">
        <v>71</v>
      </c>
      <c r="C772" s="3" t="s">
        <v>141</v>
      </c>
      <c r="D772" s="3" t="s">
        <v>93</v>
      </c>
      <c r="E772" s="39" t="s">
        <v>214</v>
      </c>
      <c r="F772" s="3"/>
      <c r="G772" s="3"/>
      <c r="H772" s="46">
        <f>H773+H774</f>
        <v>29354500</v>
      </c>
      <c r="I772" s="46">
        <f t="shared" ref="I772:J772" si="335">I773+I774</f>
        <v>30528600</v>
      </c>
      <c r="J772" s="46">
        <f t="shared" si="335"/>
        <v>31749800</v>
      </c>
    </row>
    <row r="773" spans="1:10">
      <c r="A773" s="2" t="s">
        <v>383</v>
      </c>
      <c r="B773" s="3" t="s">
        <v>71</v>
      </c>
      <c r="C773" s="3" t="s">
        <v>141</v>
      </c>
      <c r="D773" s="3" t="s">
        <v>93</v>
      </c>
      <c r="E773" s="39" t="s">
        <v>214</v>
      </c>
      <c r="F773" s="3" t="s">
        <v>88</v>
      </c>
      <c r="G773" s="3" t="s">
        <v>193</v>
      </c>
      <c r="H773" s="50">
        <v>440000</v>
      </c>
      <c r="I773" s="50">
        <v>458000</v>
      </c>
      <c r="J773" s="50">
        <v>476000</v>
      </c>
    </row>
    <row r="774" spans="1:10" ht="22.5">
      <c r="A774" s="2" t="s">
        <v>167</v>
      </c>
      <c r="B774" s="3" t="s">
        <v>71</v>
      </c>
      <c r="C774" s="3" t="s">
        <v>141</v>
      </c>
      <c r="D774" s="3" t="s">
        <v>93</v>
      </c>
      <c r="E774" s="39" t="s">
        <v>214</v>
      </c>
      <c r="F774" s="3" t="s">
        <v>166</v>
      </c>
      <c r="G774" s="3" t="s">
        <v>193</v>
      </c>
      <c r="H774" s="50">
        <v>28914500</v>
      </c>
      <c r="I774" s="50">
        <v>30070600</v>
      </c>
      <c r="J774" s="50">
        <v>31273800</v>
      </c>
    </row>
    <row r="775" spans="1:10" ht="33.75">
      <c r="A775" s="10" t="s">
        <v>215</v>
      </c>
      <c r="B775" s="3" t="s">
        <v>71</v>
      </c>
      <c r="C775" s="3" t="s">
        <v>141</v>
      </c>
      <c r="D775" s="3" t="s">
        <v>93</v>
      </c>
      <c r="E775" s="39" t="s">
        <v>216</v>
      </c>
      <c r="F775" s="3"/>
      <c r="G775" s="3"/>
      <c r="H775" s="46">
        <f>H776+H777</f>
        <v>82500</v>
      </c>
      <c r="I775" s="46">
        <f t="shared" ref="I775:J775" si="336">I776+I777</f>
        <v>85800</v>
      </c>
      <c r="J775" s="46">
        <f t="shared" si="336"/>
        <v>89200</v>
      </c>
    </row>
    <row r="776" spans="1:10">
      <c r="A776" s="2" t="s">
        <v>383</v>
      </c>
      <c r="B776" s="3" t="s">
        <v>71</v>
      </c>
      <c r="C776" s="3" t="s">
        <v>141</v>
      </c>
      <c r="D776" s="3" t="s">
        <v>93</v>
      </c>
      <c r="E776" s="39" t="s">
        <v>216</v>
      </c>
      <c r="F776" s="3" t="s">
        <v>88</v>
      </c>
      <c r="G776" s="3" t="s">
        <v>193</v>
      </c>
      <c r="H776" s="50">
        <v>1300</v>
      </c>
      <c r="I776" s="50">
        <v>1300</v>
      </c>
      <c r="J776" s="50">
        <v>1400</v>
      </c>
    </row>
    <row r="777" spans="1:10" ht="22.5">
      <c r="A777" s="9" t="s">
        <v>27</v>
      </c>
      <c r="B777" s="3" t="s">
        <v>71</v>
      </c>
      <c r="C777" s="3" t="s">
        <v>141</v>
      </c>
      <c r="D777" s="3" t="s">
        <v>93</v>
      </c>
      <c r="E777" s="39" t="s">
        <v>216</v>
      </c>
      <c r="F777" s="3" t="s">
        <v>244</v>
      </c>
      <c r="G777" s="3" t="s">
        <v>193</v>
      </c>
      <c r="H777" s="50">
        <v>81200</v>
      </c>
      <c r="I777" s="50">
        <f>85800-1300</f>
        <v>84500</v>
      </c>
      <c r="J777" s="50">
        <v>87800</v>
      </c>
    </row>
    <row r="778" spans="1:10" ht="33.75">
      <c r="A778" s="10" t="s">
        <v>41</v>
      </c>
      <c r="B778" s="3" t="s">
        <v>71</v>
      </c>
      <c r="C778" s="3" t="s">
        <v>141</v>
      </c>
      <c r="D778" s="3" t="s">
        <v>93</v>
      </c>
      <c r="E778" s="39" t="s">
        <v>217</v>
      </c>
      <c r="F778" s="3"/>
      <c r="G778" s="3"/>
      <c r="H778" s="46">
        <f>H779+H780</f>
        <v>6500</v>
      </c>
      <c r="I778" s="46">
        <f t="shared" ref="I778:J778" si="337">I779+I780</f>
        <v>6500</v>
      </c>
      <c r="J778" s="46">
        <f t="shared" si="337"/>
        <v>6500</v>
      </c>
    </row>
    <row r="779" spans="1:10">
      <c r="A779" s="2" t="s">
        <v>383</v>
      </c>
      <c r="B779" s="3" t="s">
        <v>71</v>
      </c>
      <c r="C779" s="3" t="s">
        <v>141</v>
      </c>
      <c r="D779" s="3" t="s">
        <v>93</v>
      </c>
      <c r="E779" s="39" t="s">
        <v>217</v>
      </c>
      <c r="F779" s="3" t="s">
        <v>88</v>
      </c>
      <c r="G779" s="3" t="s">
        <v>193</v>
      </c>
      <c r="H779" s="50">
        <v>100</v>
      </c>
      <c r="I779" s="50">
        <v>100</v>
      </c>
      <c r="J779" s="50">
        <v>100</v>
      </c>
    </row>
    <row r="780" spans="1:10" ht="22.5">
      <c r="A780" s="2" t="s">
        <v>167</v>
      </c>
      <c r="B780" s="3" t="s">
        <v>71</v>
      </c>
      <c r="C780" s="3" t="s">
        <v>141</v>
      </c>
      <c r="D780" s="3" t="s">
        <v>93</v>
      </c>
      <c r="E780" s="39" t="s">
        <v>217</v>
      </c>
      <c r="F780" s="3" t="s">
        <v>166</v>
      </c>
      <c r="G780" s="3" t="s">
        <v>193</v>
      </c>
      <c r="H780" s="50">
        <v>6400</v>
      </c>
      <c r="I780" s="50">
        <v>6400</v>
      </c>
      <c r="J780" s="50">
        <v>6400</v>
      </c>
    </row>
    <row r="781" spans="1:10" ht="45">
      <c r="A781" s="10" t="s">
        <v>39</v>
      </c>
      <c r="B781" s="3" t="s">
        <v>71</v>
      </c>
      <c r="C781" s="3" t="s">
        <v>141</v>
      </c>
      <c r="D781" s="3" t="s">
        <v>93</v>
      </c>
      <c r="E781" s="39" t="s">
        <v>218</v>
      </c>
      <c r="F781" s="3"/>
      <c r="G781" s="3"/>
      <c r="H781" s="46">
        <f>H782+H783</f>
        <v>1591700</v>
      </c>
      <c r="I781" s="46">
        <f t="shared" ref="I781:J781" si="338">I782+I783</f>
        <v>1714400</v>
      </c>
      <c r="J781" s="46">
        <f t="shared" si="338"/>
        <v>1714400</v>
      </c>
    </row>
    <row r="782" spans="1:10">
      <c r="A782" s="2" t="s">
        <v>383</v>
      </c>
      <c r="B782" s="3" t="s">
        <v>71</v>
      </c>
      <c r="C782" s="3" t="s">
        <v>141</v>
      </c>
      <c r="D782" s="3" t="s">
        <v>93</v>
      </c>
      <c r="E782" s="39" t="s">
        <v>218</v>
      </c>
      <c r="F782" s="3" t="s">
        <v>88</v>
      </c>
      <c r="G782" s="3" t="s">
        <v>193</v>
      </c>
      <c r="H782" s="50">
        <v>24000</v>
      </c>
      <c r="I782" s="50">
        <v>26000</v>
      </c>
      <c r="J782" s="50">
        <v>26000</v>
      </c>
    </row>
    <row r="783" spans="1:10" ht="22.5">
      <c r="A783" s="2" t="s">
        <v>167</v>
      </c>
      <c r="B783" s="3" t="s">
        <v>71</v>
      </c>
      <c r="C783" s="3" t="s">
        <v>141</v>
      </c>
      <c r="D783" s="3" t="s">
        <v>93</v>
      </c>
      <c r="E783" s="39" t="s">
        <v>218</v>
      </c>
      <c r="F783" s="3" t="s">
        <v>166</v>
      </c>
      <c r="G783" s="3" t="s">
        <v>193</v>
      </c>
      <c r="H783" s="50">
        <v>1567700</v>
      </c>
      <c r="I783" s="50">
        <v>1688400</v>
      </c>
      <c r="J783" s="50">
        <v>1688400</v>
      </c>
    </row>
    <row r="784" spans="1:10" ht="22.5">
      <c r="A784" s="10" t="s">
        <v>65</v>
      </c>
      <c r="B784" s="3" t="s">
        <v>71</v>
      </c>
      <c r="C784" s="3" t="s">
        <v>141</v>
      </c>
      <c r="D784" s="3" t="s">
        <v>93</v>
      </c>
      <c r="E784" s="39" t="s">
        <v>219</v>
      </c>
      <c r="F784" s="3"/>
      <c r="G784" s="3"/>
      <c r="H784" s="46">
        <f>H785+H786</f>
        <v>29435900</v>
      </c>
      <c r="I784" s="46">
        <f t="shared" ref="I784:J784" si="339">I785+I786</f>
        <v>30761700</v>
      </c>
      <c r="J784" s="46">
        <f t="shared" si="339"/>
        <v>32446200</v>
      </c>
    </row>
    <row r="785" spans="1:10">
      <c r="A785" s="2" t="s">
        <v>383</v>
      </c>
      <c r="B785" s="3" t="s">
        <v>71</v>
      </c>
      <c r="C785" s="3" t="s">
        <v>141</v>
      </c>
      <c r="D785" s="3" t="s">
        <v>93</v>
      </c>
      <c r="E785" s="39" t="s">
        <v>219</v>
      </c>
      <c r="F785" s="3" t="s">
        <v>88</v>
      </c>
      <c r="G785" s="3" t="s">
        <v>193</v>
      </c>
      <c r="H785" s="50">
        <v>442000</v>
      </c>
      <c r="I785" s="50">
        <v>462000</v>
      </c>
      <c r="J785" s="50">
        <v>487000</v>
      </c>
    </row>
    <row r="786" spans="1:10" ht="22.5">
      <c r="A786" s="9" t="s">
        <v>27</v>
      </c>
      <c r="B786" s="3" t="s">
        <v>71</v>
      </c>
      <c r="C786" s="3" t="s">
        <v>141</v>
      </c>
      <c r="D786" s="3" t="s">
        <v>93</v>
      </c>
      <c r="E786" s="39" t="s">
        <v>219</v>
      </c>
      <c r="F786" s="3" t="s">
        <v>244</v>
      </c>
      <c r="G786" s="3" t="s">
        <v>193</v>
      </c>
      <c r="H786" s="50">
        <v>28993900</v>
      </c>
      <c r="I786" s="50">
        <v>30299700</v>
      </c>
      <c r="J786" s="50">
        <v>31959200</v>
      </c>
    </row>
    <row r="787" spans="1:10" ht="33.75">
      <c r="A787" s="10" t="s">
        <v>225</v>
      </c>
      <c r="B787" s="3" t="s">
        <v>71</v>
      </c>
      <c r="C787" s="3" t="s">
        <v>141</v>
      </c>
      <c r="D787" s="3" t="s">
        <v>93</v>
      </c>
      <c r="E787" s="39" t="s">
        <v>220</v>
      </c>
      <c r="F787" s="3"/>
      <c r="G787" s="3"/>
      <c r="H787" s="46">
        <f>H788+H789</f>
        <v>75199300</v>
      </c>
      <c r="I787" s="46">
        <f t="shared" ref="I787:J787" si="340">I788+I789</f>
        <v>77951800</v>
      </c>
      <c r="J787" s="46">
        <f t="shared" si="340"/>
        <v>80805200</v>
      </c>
    </row>
    <row r="788" spans="1:10">
      <c r="A788" s="2" t="s">
        <v>383</v>
      </c>
      <c r="B788" s="3" t="s">
        <v>71</v>
      </c>
      <c r="C788" s="3" t="s">
        <v>141</v>
      </c>
      <c r="D788" s="3" t="s">
        <v>93</v>
      </c>
      <c r="E788" s="39" t="s">
        <v>220</v>
      </c>
      <c r="F788" s="3" t="s">
        <v>88</v>
      </c>
      <c r="G788" s="3" t="s">
        <v>193</v>
      </c>
      <c r="H788" s="50">
        <v>1008000</v>
      </c>
      <c r="I788" s="50">
        <v>1045000</v>
      </c>
      <c r="J788" s="50">
        <v>1083000</v>
      </c>
    </row>
    <row r="789" spans="1:10" ht="22.5">
      <c r="A789" s="9" t="s">
        <v>27</v>
      </c>
      <c r="B789" s="3" t="s">
        <v>71</v>
      </c>
      <c r="C789" s="3" t="s">
        <v>141</v>
      </c>
      <c r="D789" s="3" t="s">
        <v>93</v>
      </c>
      <c r="E789" s="39" t="s">
        <v>220</v>
      </c>
      <c r="F789" s="3" t="s">
        <v>244</v>
      </c>
      <c r="G789" s="3" t="s">
        <v>193</v>
      </c>
      <c r="H789" s="50">
        <v>74191300</v>
      </c>
      <c r="I789" s="50">
        <v>76906800</v>
      </c>
      <c r="J789" s="50">
        <v>79722200</v>
      </c>
    </row>
    <row r="790" spans="1:10" ht="33.75">
      <c r="A790" s="10" t="s">
        <v>496</v>
      </c>
      <c r="B790" s="3" t="s">
        <v>71</v>
      </c>
      <c r="C790" s="3" t="s">
        <v>141</v>
      </c>
      <c r="D790" s="3" t="s">
        <v>93</v>
      </c>
      <c r="E790" s="39" t="s">
        <v>221</v>
      </c>
      <c r="F790" s="3"/>
      <c r="G790" s="3"/>
      <c r="H790" s="46">
        <f>H791+H792</f>
        <v>888700</v>
      </c>
      <c r="I790" s="46">
        <f t="shared" ref="I790:J790" si="341">I791+I792</f>
        <v>888700</v>
      </c>
      <c r="J790" s="46">
        <f t="shared" si="341"/>
        <v>888700</v>
      </c>
    </row>
    <row r="791" spans="1:10">
      <c r="A791" s="2" t="s">
        <v>383</v>
      </c>
      <c r="B791" s="3" t="s">
        <v>71</v>
      </c>
      <c r="C791" s="3" t="s">
        <v>141</v>
      </c>
      <c r="D791" s="3" t="s">
        <v>93</v>
      </c>
      <c r="E791" s="39" t="s">
        <v>221</v>
      </c>
      <c r="F791" s="3" t="s">
        <v>88</v>
      </c>
      <c r="G791" s="3" t="s">
        <v>193</v>
      </c>
      <c r="H791" s="50">
        <v>16000</v>
      </c>
      <c r="I791" s="50">
        <v>16000</v>
      </c>
      <c r="J791" s="50">
        <v>16000</v>
      </c>
    </row>
    <row r="792" spans="1:10" ht="22.5">
      <c r="A792" s="2" t="s">
        <v>167</v>
      </c>
      <c r="B792" s="3" t="s">
        <v>71</v>
      </c>
      <c r="C792" s="3" t="s">
        <v>141</v>
      </c>
      <c r="D792" s="3" t="s">
        <v>93</v>
      </c>
      <c r="E792" s="39" t="s">
        <v>221</v>
      </c>
      <c r="F792" s="3" t="s">
        <v>166</v>
      </c>
      <c r="G792" s="3" t="s">
        <v>193</v>
      </c>
      <c r="H792" s="50">
        <v>872700</v>
      </c>
      <c r="I792" s="50">
        <v>872700</v>
      </c>
      <c r="J792" s="50">
        <v>872700</v>
      </c>
    </row>
    <row r="793" spans="1:10">
      <c r="A793" s="10" t="s">
        <v>637</v>
      </c>
      <c r="B793" s="3" t="s">
        <v>71</v>
      </c>
      <c r="C793" s="3" t="s">
        <v>141</v>
      </c>
      <c r="D793" s="3" t="s">
        <v>93</v>
      </c>
      <c r="E793" s="39" t="s">
        <v>638</v>
      </c>
      <c r="F793" s="3"/>
      <c r="G793" s="3"/>
      <c r="H793" s="47">
        <f>H794</f>
        <v>300</v>
      </c>
      <c r="I793" s="47">
        <f t="shared" ref="I793:J793" si="342">I794</f>
        <v>300</v>
      </c>
      <c r="J793" s="47">
        <f t="shared" si="342"/>
        <v>300</v>
      </c>
    </row>
    <row r="794" spans="1:10" ht="22.5">
      <c r="A794" s="2" t="s">
        <v>167</v>
      </c>
      <c r="B794" s="3" t="s">
        <v>71</v>
      </c>
      <c r="C794" s="3" t="s">
        <v>141</v>
      </c>
      <c r="D794" s="3" t="s">
        <v>93</v>
      </c>
      <c r="E794" s="39" t="s">
        <v>638</v>
      </c>
      <c r="F794" s="3" t="s">
        <v>166</v>
      </c>
      <c r="G794" s="3" t="s">
        <v>193</v>
      </c>
      <c r="H794" s="50">
        <v>300</v>
      </c>
      <c r="I794" s="50">
        <v>300</v>
      </c>
      <c r="J794" s="50">
        <v>300</v>
      </c>
    </row>
    <row r="795" spans="1:10" ht="56.25">
      <c r="A795" s="26" t="s">
        <v>497</v>
      </c>
      <c r="B795" s="3" t="s">
        <v>71</v>
      </c>
      <c r="C795" s="3" t="s">
        <v>141</v>
      </c>
      <c r="D795" s="3" t="s">
        <v>93</v>
      </c>
      <c r="E795" s="39" t="s">
        <v>222</v>
      </c>
      <c r="F795" s="3"/>
      <c r="G795" s="3"/>
      <c r="H795" s="47">
        <f t="shared" ref="H795" si="343">H797+H796</f>
        <v>3959600</v>
      </c>
      <c r="I795" s="47">
        <f t="shared" ref="I795:J795" si="344">I797+I796</f>
        <v>4117600</v>
      </c>
      <c r="J795" s="47">
        <f t="shared" si="344"/>
        <v>4281900</v>
      </c>
    </row>
    <row r="796" spans="1:10">
      <c r="A796" s="2" t="s">
        <v>383</v>
      </c>
      <c r="B796" s="3" t="s">
        <v>71</v>
      </c>
      <c r="C796" s="3" t="s">
        <v>141</v>
      </c>
      <c r="D796" s="3" t="s">
        <v>93</v>
      </c>
      <c r="E796" s="39" t="s">
        <v>222</v>
      </c>
      <c r="F796" s="3" t="s">
        <v>88</v>
      </c>
      <c r="G796" s="3" t="s">
        <v>193</v>
      </c>
      <c r="H796" s="50">
        <v>60000</v>
      </c>
      <c r="I796" s="50">
        <v>62000</v>
      </c>
      <c r="J796" s="50">
        <v>65000</v>
      </c>
    </row>
    <row r="797" spans="1:10" ht="22.5">
      <c r="A797" s="2" t="s">
        <v>167</v>
      </c>
      <c r="B797" s="3" t="s">
        <v>71</v>
      </c>
      <c r="C797" s="3" t="s">
        <v>141</v>
      </c>
      <c r="D797" s="3" t="s">
        <v>93</v>
      </c>
      <c r="E797" s="39" t="s">
        <v>222</v>
      </c>
      <c r="F797" s="3" t="s">
        <v>166</v>
      </c>
      <c r="G797" s="3" t="s">
        <v>193</v>
      </c>
      <c r="H797" s="50">
        <v>3899600</v>
      </c>
      <c r="I797" s="50">
        <v>4055600</v>
      </c>
      <c r="J797" s="50">
        <v>4216900</v>
      </c>
    </row>
    <row r="798" spans="1:10" ht="33.75">
      <c r="A798" s="2" t="s">
        <v>498</v>
      </c>
      <c r="B798" s="3" t="s">
        <v>71</v>
      </c>
      <c r="C798" s="3" t="s">
        <v>141</v>
      </c>
      <c r="D798" s="3" t="s">
        <v>93</v>
      </c>
      <c r="E798" s="3" t="s">
        <v>206</v>
      </c>
      <c r="F798" s="3"/>
      <c r="G798" s="3"/>
      <c r="H798" s="46">
        <f>H799+H800</f>
        <v>1841200</v>
      </c>
      <c r="I798" s="46">
        <f t="shared" ref="I798:J798" si="345">I799+I800</f>
        <v>1914900</v>
      </c>
      <c r="J798" s="46">
        <f t="shared" si="345"/>
        <v>1991500</v>
      </c>
    </row>
    <row r="799" spans="1:10">
      <c r="A799" s="2" t="s">
        <v>383</v>
      </c>
      <c r="B799" s="3" t="s">
        <v>71</v>
      </c>
      <c r="C799" s="3" t="s">
        <v>141</v>
      </c>
      <c r="D799" s="3" t="s">
        <v>93</v>
      </c>
      <c r="E799" s="3" t="s">
        <v>206</v>
      </c>
      <c r="F799" s="3" t="s">
        <v>88</v>
      </c>
      <c r="G799" s="3" t="s">
        <v>441</v>
      </c>
      <c r="H799" s="50">
        <v>28000</v>
      </c>
      <c r="I799" s="50">
        <v>29000</v>
      </c>
      <c r="J799" s="50">
        <v>30000</v>
      </c>
    </row>
    <row r="800" spans="1:10" ht="22.5">
      <c r="A800" s="2" t="s">
        <v>167</v>
      </c>
      <c r="B800" s="3" t="s">
        <v>71</v>
      </c>
      <c r="C800" s="3" t="s">
        <v>141</v>
      </c>
      <c r="D800" s="3" t="s">
        <v>93</v>
      </c>
      <c r="E800" s="3" t="s">
        <v>206</v>
      </c>
      <c r="F800" s="3" t="s">
        <v>166</v>
      </c>
      <c r="G800" s="3" t="s">
        <v>441</v>
      </c>
      <c r="H800" s="50">
        <v>1813200</v>
      </c>
      <c r="I800" s="50">
        <v>1885900</v>
      </c>
      <c r="J800" s="50">
        <v>1961500</v>
      </c>
    </row>
    <row r="801" spans="1:10" ht="22.5" customHeight="1">
      <c r="A801" s="19" t="s">
        <v>598</v>
      </c>
      <c r="B801" s="3" t="s">
        <v>71</v>
      </c>
      <c r="C801" s="3" t="s">
        <v>141</v>
      </c>
      <c r="D801" s="3" t="s">
        <v>93</v>
      </c>
      <c r="E801" s="3" t="s">
        <v>207</v>
      </c>
      <c r="F801" s="3"/>
      <c r="G801" s="3"/>
      <c r="H801" s="46">
        <f>H802+H803</f>
        <v>30111700</v>
      </c>
      <c r="I801" s="46">
        <f t="shared" ref="I801:J801" si="346">I802+I803</f>
        <v>30107700</v>
      </c>
      <c r="J801" s="46">
        <f t="shared" si="346"/>
        <v>30107700</v>
      </c>
    </row>
    <row r="802" spans="1:10">
      <c r="A802" s="2" t="s">
        <v>383</v>
      </c>
      <c r="B802" s="3" t="s">
        <v>71</v>
      </c>
      <c r="C802" s="3" t="s">
        <v>141</v>
      </c>
      <c r="D802" s="3" t="s">
        <v>93</v>
      </c>
      <c r="E802" s="3" t="s">
        <v>207</v>
      </c>
      <c r="F802" s="3" t="s">
        <v>88</v>
      </c>
      <c r="G802" s="3" t="s">
        <v>441</v>
      </c>
      <c r="H802" s="50">
        <v>118000</v>
      </c>
      <c r="I802" s="50">
        <v>117000</v>
      </c>
      <c r="J802" s="50">
        <v>117000</v>
      </c>
    </row>
    <row r="803" spans="1:10" ht="22.5">
      <c r="A803" s="9" t="s">
        <v>27</v>
      </c>
      <c r="B803" s="3" t="s">
        <v>71</v>
      </c>
      <c r="C803" s="3" t="s">
        <v>141</v>
      </c>
      <c r="D803" s="3" t="s">
        <v>93</v>
      </c>
      <c r="E803" s="3" t="s">
        <v>207</v>
      </c>
      <c r="F803" s="3" t="s">
        <v>244</v>
      </c>
      <c r="G803" s="3" t="s">
        <v>441</v>
      </c>
      <c r="H803" s="50">
        <v>29993700</v>
      </c>
      <c r="I803" s="50">
        <v>29990700</v>
      </c>
      <c r="J803" s="50">
        <v>29990700</v>
      </c>
    </row>
    <row r="804" spans="1:10" ht="22.5">
      <c r="A804" s="2" t="s">
        <v>382</v>
      </c>
      <c r="B804" s="3" t="s">
        <v>71</v>
      </c>
      <c r="C804" s="3" t="s">
        <v>141</v>
      </c>
      <c r="D804" s="3" t="s">
        <v>93</v>
      </c>
      <c r="E804" s="3" t="s">
        <v>361</v>
      </c>
      <c r="F804" s="3"/>
      <c r="G804" s="3"/>
      <c r="H804" s="46">
        <f>H805</f>
        <v>1000000</v>
      </c>
      <c r="I804" s="46">
        <f t="shared" ref="I804:J804" si="347">I805</f>
        <v>1000000</v>
      </c>
      <c r="J804" s="46">
        <f t="shared" si="347"/>
        <v>1000000</v>
      </c>
    </row>
    <row r="805" spans="1:10" ht="22.5">
      <c r="A805" s="2" t="s">
        <v>167</v>
      </c>
      <c r="B805" s="3" t="s">
        <v>71</v>
      </c>
      <c r="C805" s="3" t="s">
        <v>141</v>
      </c>
      <c r="D805" s="3" t="s">
        <v>93</v>
      </c>
      <c r="E805" s="3" t="s">
        <v>361</v>
      </c>
      <c r="F805" s="3" t="s">
        <v>166</v>
      </c>
      <c r="G805" s="3"/>
      <c r="H805" s="47">
        <v>1000000</v>
      </c>
      <c r="I805" s="47">
        <v>1000000</v>
      </c>
      <c r="J805" s="47">
        <v>1000000</v>
      </c>
    </row>
    <row r="806" spans="1:10" ht="22.5">
      <c r="A806" s="2" t="s">
        <v>283</v>
      </c>
      <c r="B806" s="3" t="s">
        <v>71</v>
      </c>
      <c r="C806" s="3" t="s">
        <v>141</v>
      </c>
      <c r="D806" s="3" t="s">
        <v>93</v>
      </c>
      <c r="E806" s="3" t="s">
        <v>362</v>
      </c>
      <c r="F806" s="3"/>
      <c r="G806" s="3"/>
      <c r="H806" s="46">
        <f>H807</f>
        <v>400000</v>
      </c>
      <c r="I806" s="46">
        <f t="shared" ref="I806:J806" si="348">I807</f>
        <v>400000</v>
      </c>
      <c r="J806" s="46">
        <f t="shared" si="348"/>
        <v>400000</v>
      </c>
    </row>
    <row r="807" spans="1:10" ht="22.5">
      <c r="A807" s="2" t="s">
        <v>167</v>
      </c>
      <c r="B807" s="3" t="s">
        <v>71</v>
      </c>
      <c r="C807" s="3" t="s">
        <v>141</v>
      </c>
      <c r="D807" s="3" t="s">
        <v>93</v>
      </c>
      <c r="E807" s="3" t="s">
        <v>362</v>
      </c>
      <c r="F807" s="3" t="s">
        <v>166</v>
      </c>
      <c r="G807" s="3"/>
      <c r="H807" s="46">
        <v>400000</v>
      </c>
      <c r="I807" s="46">
        <v>400000</v>
      </c>
      <c r="J807" s="46">
        <v>400000</v>
      </c>
    </row>
    <row r="808" spans="1:10">
      <c r="A808" s="9" t="s">
        <v>541</v>
      </c>
      <c r="B808" s="3" t="s">
        <v>71</v>
      </c>
      <c r="C808" s="3" t="s">
        <v>141</v>
      </c>
      <c r="D808" s="3" t="s">
        <v>93</v>
      </c>
      <c r="E808" s="39" t="s">
        <v>50</v>
      </c>
      <c r="F808" s="3"/>
      <c r="G808" s="3"/>
      <c r="H808" s="46">
        <f>H809</f>
        <v>5497200</v>
      </c>
      <c r="I808" s="46">
        <f t="shared" ref="I808:J808" si="349">I809</f>
        <v>5497200</v>
      </c>
      <c r="J808" s="46">
        <f t="shared" si="349"/>
        <v>5497200</v>
      </c>
    </row>
    <row r="809" spans="1:10" ht="33.75">
      <c r="A809" s="10" t="s">
        <v>226</v>
      </c>
      <c r="B809" s="3" t="s">
        <v>71</v>
      </c>
      <c r="C809" s="3" t="s">
        <v>141</v>
      </c>
      <c r="D809" s="3" t="s">
        <v>93</v>
      </c>
      <c r="E809" s="39" t="s">
        <v>208</v>
      </c>
      <c r="F809" s="3"/>
      <c r="G809" s="3"/>
      <c r="H809" s="46">
        <f>H811+H810</f>
        <v>5497200</v>
      </c>
      <c r="I809" s="46">
        <f t="shared" ref="I809:J809" si="350">I811+I810</f>
        <v>5497200</v>
      </c>
      <c r="J809" s="46">
        <f t="shared" si="350"/>
        <v>5497200</v>
      </c>
    </row>
    <row r="810" spans="1:10">
      <c r="A810" s="2" t="s">
        <v>383</v>
      </c>
      <c r="B810" s="3" t="s">
        <v>71</v>
      </c>
      <c r="C810" s="3" t="s">
        <v>141</v>
      </c>
      <c r="D810" s="3" t="s">
        <v>93</v>
      </c>
      <c r="E810" s="39" t="s">
        <v>208</v>
      </c>
      <c r="F810" s="3" t="s">
        <v>88</v>
      </c>
      <c r="G810" s="3" t="s">
        <v>193</v>
      </c>
      <c r="H810" s="50">
        <v>83000</v>
      </c>
      <c r="I810" s="50">
        <v>83000</v>
      </c>
      <c r="J810" s="50">
        <v>83000</v>
      </c>
    </row>
    <row r="811" spans="1:10" ht="22.5">
      <c r="A811" s="2" t="s">
        <v>167</v>
      </c>
      <c r="B811" s="3" t="s">
        <v>71</v>
      </c>
      <c r="C811" s="3" t="s">
        <v>141</v>
      </c>
      <c r="D811" s="3" t="s">
        <v>93</v>
      </c>
      <c r="E811" s="39" t="s">
        <v>208</v>
      </c>
      <c r="F811" s="3" t="s">
        <v>166</v>
      </c>
      <c r="G811" s="3" t="s">
        <v>193</v>
      </c>
      <c r="H811" s="50">
        <v>5414200</v>
      </c>
      <c r="I811" s="50">
        <v>5414200</v>
      </c>
      <c r="J811" s="50">
        <v>5414200</v>
      </c>
    </row>
    <row r="812" spans="1:10" ht="33.75">
      <c r="A812" s="2" t="s">
        <v>446</v>
      </c>
      <c r="B812" s="3" t="s">
        <v>71</v>
      </c>
      <c r="C812" s="3" t="s">
        <v>141</v>
      </c>
      <c r="D812" s="3" t="s">
        <v>93</v>
      </c>
      <c r="E812" s="3" t="s">
        <v>448</v>
      </c>
      <c r="F812" s="3"/>
      <c r="G812" s="3"/>
      <c r="H812" s="46">
        <f>H815+H817+H813</f>
        <v>1175000</v>
      </c>
      <c r="I812" s="46">
        <f t="shared" ref="I812:J812" si="351">I815+I817+I813</f>
        <v>0</v>
      </c>
      <c r="J812" s="46">
        <f t="shared" si="351"/>
        <v>0</v>
      </c>
    </row>
    <row r="813" spans="1:10" ht="33.75">
      <c r="A813" s="10" t="s">
        <v>586</v>
      </c>
      <c r="B813" s="3" t="s">
        <v>71</v>
      </c>
      <c r="C813" s="3" t="s">
        <v>141</v>
      </c>
      <c r="D813" s="3" t="s">
        <v>93</v>
      </c>
      <c r="E813" s="3" t="s">
        <v>588</v>
      </c>
      <c r="F813" s="3"/>
      <c r="G813" s="3"/>
      <c r="H813" s="46">
        <f>H814</f>
        <v>300000</v>
      </c>
      <c r="I813" s="46">
        <f t="shared" ref="I813:J813" si="352">I814</f>
        <v>0</v>
      </c>
      <c r="J813" s="46">
        <f t="shared" si="352"/>
        <v>0</v>
      </c>
    </row>
    <row r="814" spans="1:10" ht="22.5">
      <c r="A814" s="10" t="s">
        <v>524</v>
      </c>
      <c r="B814" s="3" t="s">
        <v>71</v>
      </c>
      <c r="C814" s="3" t="s">
        <v>141</v>
      </c>
      <c r="D814" s="3" t="s">
        <v>93</v>
      </c>
      <c r="E814" s="3" t="s">
        <v>588</v>
      </c>
      <c r="F814" s="3" t="s">
        <v>523</v>
      </c>
      <c r="G814" s="3"/>
      <c r="H814" s="46">
        <v>300000</v>
      </c>
      <c r="I814" s="47">
        <v>0</v>
      </c>
      <c r="J814" s="47">
        <v>0</v>
      </c>
    </row>
    <row r="815" spans="1:10" ht="33.75">
      <c r="A815" s="2" t="s">
        <v>590</v>
      </c>
      <c r="B815" s="3" t="s">
        <v>71</v>
      </c>
      <c r="C815" s="3" t="s">
        <v>141</v>
      </c>
      <c r="D815" s="3" t="s">
        <v>93</v>
      </c>
      <c r="E815" s="3" t="s">
        <v>447</v>
      </c>
      <c r="F815" s="3"/>
      <c r="G815" s="3"/>
      <c r="H815" s="46">
        <f>H816</f>
        <v>865000</v>
      </c>
      <c r="I815" s="46">
        <f t="shared" ref="I815:J815" si="353">I816</f>
        <v>0</v>
      </c>
      <c r="J815" s="46">
        <f t="shared" si="353"/>
        <v>0</v>
      </c>
    </row>
    <row r="816" spans="1:10" ht="22.5">
      <c r="A816" s="10" t="s">
        <v>524</v>
      </c>
      <c r="B816" s="3" t="s">
        <v>71</v>
      </c>
      <c r="C816" s="3" t="s">
        <v>141</v>
      </c>
      <c r="D816" s="3" t="s">
        <v>93</v>
      </c>
      <c r="E816" s="3" t="s">
        <v>447</v>
      </c>
      <c r="F816" s="3" t="s">
        <v>523</v>
      </c>
      <c r="G816" s="3"/>
      <c r="H816" s="46">
        <v>865000</v>
      </c>
      <c r="I816" s="47">
        <v>0</v>
      </c>
      <c r="J816" s="47">
        <v>0</v>
      </c>
    </row>
    <row r="817" spans="1:10" ht="22.5">
      <c r="A817" s="10" t="s">
        <v>547</v>
      </c>
      <c r="B817" s="3" t="s">
        <v>71</v>
      </c>
      <c r="C817" s="3" t="s">
        <v>141</v>
      </c>
      <c r="D817" s="3" t="s">
        <v>93</v>
      </c>
      <c r="E817" s="3" t="s">
        <v>546</v>
      </c>
      <c r="F817" s="3"/>
      <c r="G817" s="3"/>
      <c r="H817" s="46">
        <f>H818</f>
        <v>10000</v>
      </c>
      <c r="I817" s="46">
        <f t="shared" ref="I817:J817" si="354">I818</f>
        <v>0</v>
      </c>
      <c r="J817" s="46">
        <f t="shared" si="354"/>
        <v>0</v>
      </c>
    </row>
    <row r="818" spans="1:10" ht="22.5">
      <c r="A818" s="10" t="s">
        <v>524</v>
      </c>
      <c r="B818" s="3" t="s">
        <v>71</v>
      </c>
      <c r="C818" s="3" t="s">
        <v>141</v>
      </c>
      <c r="D818" s="3" t="s">
        <v>93</v>
      </c>
      <c r="E818" s="3" t="s">
        <v>546</v>
      </c>
      <c r="F818" s="3" t="s">
        <v>523</v>
      </c>
      <c r="G818" s="3"/>
      <c r="H818" s="46">
        <v>10000</v>
      </c>
      <c r="I818" s="47">
        <v>0</v>
      </c>
      <c r="J818" s="47">
        <v>0</v>
      </c>
    </row>
    <row r="819" spans="1:10">
      <c r="A819" s="12" t="s">
        <v>164</v>
      </c>
      <c r="B819" s="38">
        <v>894</v>
      </c>
      <c r="C819" s="3" t="s">
        <v>141</v>
      </c>
      <c r="D819" s="3" t="s">
        <v>85</v>
      </c>
      <c r="E819" s="3"/>
      <c r="F819" s="3"/>
      <c r="G819" s="3"/>
      <c r="H819" s="46">
        <f t="shared" ref="H819:H820" si="355">H820</f>
        <v>112120900</v>
      </c>
      <c r="I819" s="46">
        <f t="shared" ref="I819:J820" si="356">I820</f>
        <v>112844600</v>
      </c>
      <c r="J819" s="46">
        <f t="shared" si="356"/>
        <v>113595200</v>
      </c>
    </row>
    <row r="820" spans="1:10">
      <c r="A820" s="2" t="s">
        <v>424</v>
      </c>
      <c r="B820" s="3" t="s">
        <v>71</v>
      </c>
      <c r="C820" s="3" t="s">
        <v>141</v>
      </c>
      <c r="D820" s="3" t="s">
        <v>85</v>
      </c>
      <c r="E820" s="3" t="s">
        <v>266</v>
      </c>
      <c r="F820" s="3"/>
      <c r="G820" s="3"/>
      <c r="H820" s="46">
        <f t="shared" si="355"/>
        <v>112120900</v>
      </c>
      <c r="I820" s="46">
        <f t="shared" si="356"/>
        <v>112844600</v>
      </c>
      <c r="J820" s="46">
        <f t="shared" si="356"/>
        <v>113595200</v>
      </c>
    </row>
    <row r="821" spans="1:10">
      <c r="A821" s="14" t="s">
        <v>237</v>
      </c>
      <c r="B821" s="3" t="s">
        <v>71</v>
      </c>
      <c r="C821" s="3" t="s">
        <v>141</v>
      </c>
      <c r="D821" s="3" t="s">
        <v>85</v>
      </c>
      <c r="E821" s="3" t="s">
        <v>276</v>
      </c>
      <c r="F821" s="3"/>
      <c r="G821" s="3"/>
      <c r="H821" s="46">
        <f>H822+H825</f>
        <v>112120900</v>
      </c>
      <c r="I821" s="46">
        <f t="shared" ref="I821:J821" si="357">I822+I825</f>
        <v>112844600</v>
      </c>
      <c r="J821" s="46">
        <f t="shared" si="357"/>
        <v>113595200</v>
      </c>
    </row>
    <row r="822" spans="1:10" ht="33.75">
      <c r="A822" s="10" t="s">
        <v>499</v>
      </c>
      <c r="B822" s="3" t="s">
        <v>71</v>
      </c>
      <c r="C822" s="3" t="s">
        <v>141</v>
      </c>
      <c r="D822" s="3" t="s">
        <v>85</v>
      </c>
      <c r="E822" s="3" t="s">
        <v>51</v>
      </c>
      <c r="F822" s="3"/>
      <c r="G822" s="3"/>
      <c r="H822" s="46">
        <f>H823+H824</f>
        <v>57891600</v>
      </c>
      <c r="I822" s="46">
        <f t="shared" ref="I822:J822" si="358">I823+I824</f>
        <v>58131700</v>
      </c>
      <c r="J822" s="46">
        <f t="shared" si="358"/>
        <v>58381500</v>
      </c>
    </row>
    <row r="823" spans="1:10" ht="33.75">
      <c r="A823" s="2" t="s">
        <v>148</v>
      </c>
      <c r="B823" s="3" t="s">
        <v>71</v>
      </c>
      <c r="C823" s="3" t="s">
        <v>141</v>
      </c>
      <c r="D823" s="3" t="s">
        <v>85</v>
      </c>
      <c r="E823" s="3" t="s">
        <v>51</v>
      </c>
      <c r="F823" s="3" t="s">
        <v>146</v>
      </c>
      <c r="G823" s="3" t="s">
        <v>193</v>
      </c>
      <c r="H823" s="50">
        <v>57491600</v>
      </c>
      <c r="I823" s="50">
        <v>57731700</v>
      </c>
      <c r="J823" s="50">
        <v>57981500</v>
      </c>
    </row>
    <row r="824" spans="1:10">
      <c r="A824" s="12" t="s">
        <v>149</v>
      </c>
      <c r="B824" s="3" t="s">
        <v>71</v>
      </c>
      <c r="C824" s="3" t="s">
        <v>141</v>
      </c>
      <c r="D824" s="3" t="s">
        <v>85</v>
      </c>
      <c r="E824" s="3" t="s">
        <v>51</v>
      </c>
      <c r="F824" s="3" t="s">
        <v>147</v>
      </c>
      <c r="G824" s="3" t="s">
        <v>193</v>
      </c>
      <c r="H824" s="50">
        <v>400000</v>
      </c>
      <c r="I824" s="50">
        <v>400000</v>
      </c>
      <c r="J824" s="50">
        <v>400000</v>
      </c>
    </row>
    <row r="825" spans="1:10" ht="67.5" customHeight="1">
      <c r="A825" s="27" t="s">
        <v>227</v>
      </c>
      <c r="B825" s="3" t="s">
        <v>71</v>
      </c>
      <c r="C825" s="3" t="s">
        <v>141</v>
      </c>
      <c r="D825" s="3" t="s">
        <v>85</v>
      </c>
      <c r="E825" s="3" t="s">
        <v>205</v>
      </c>
      <c r="F825" s="3"/>
      <c r="G825" s="3"/>
      <c r="H825" s="46">
        <f>H826+H827+H828</f>
        <v>54229300</v>
      </c>
      <c r="I825" s="46">
        <f t="shared" ref="I825:J825" si="359">I826+I827+I828</f>
        <v>54712900</v>
      </c>
      <c r="J825" s="46">
        <f t="shared" si="359"/>
        <v>55213700</v>
      </c>
    </row>
    <row r="826" spans="1:10">
      <c r="A826" s="2" t="s">
        <v>383</v>
      </c>
      <c r="B826" s="3" t="s">
        <v>71</v>
      </c>
      <c r="C826" s="3" t="s">
        <v>141</v>
      </c>
      <c r="D826" s="3" t="s">
        <v>85</v>
      </c>
      <c r="E826" s="3" t="s">
        <v>205</v>
      </c>
      <c r="F826" s="3" t="s">
        <v>88</v>
      </c>
      <c r="G826" s="3" t="s">
        <v>193</v>
      </c>
      <c r="H826" s="50">
        <v>700000</v>
      </c>
      <c r="I826" s="50">
        <v>720000</v>
      </c>
      <c r="J826" s="50">
        <v>750000</v>
      </c>
    </row>
    <row r="827" spans="1:10" ht="22.5">
      <c r="A827" s="2" t="s">
        <v>167</v>
      </c>
      <c r="B827" s="3" t="s">
        <v>71</v>
      </c>
      <c r="C827" s="3" t="s">
        <v>141</v>
      </c>
      <c r="D827" s="3" t="s">
        <v>85</v>
      </c>
      <c r="E827" s="3" t="s">
        <v>205</v>
      </c>
      <c r="F827" s="3" t="s">
        <v>166</v>
      </c>
      <c r="G827" s="3" t="s">
        <v>193</v>
      </c>
      <c r="H827" s="50">
        <v>44029300</v>
      </c>
      <c r="I827" s="50">
        <v>44292900</v>
      </c>
      <c r="J827" s="50">
        <v>44463700</v>
      </c>
    </row>
    <row r="828" spans="1:10" ht="22.5">
      <c r="A828" s="2" t="s">
        <v>2</v>
      </c>
      <c r="B828" s="3" t="s">
        <v>71</v>
      </c>
      <c r="C828" s="3" t="s">
        <v>141</v>
      </c>
      <c r="D828" s="3" t="s">
        <v>85</v>
      </c>
      <c r="E828" s="3" t="s">
        <v>205</v>
      </c>
      <c r="F828" s="3" t="s">
        <v>1</v>
      </c>
      <c r="G828" s="3" t="s">
        <v>193</v>
      </c>
      <c r="H828" s="50">
        <v>9500000</v>
      </c>
      <c r="I828" s="50">
        <v>9700000</v>
      </c>
      <c r="J828" s="50">
        <v>10000000</v>
      </c>
    </row>
    <row r="829" spans="1:10">
      <c r="A829" s="2" t="s">
        <v>165</v>
      </c>
      <c r="B829" s="3" t="s">
        <v>71</v>
      </c>
      <c r="C829" s="3" t="s">
        <v>141</v>
      </c>
      <c r="D829" s="3" t="s">
        <v>108</v>
      </c>
      <c r="E829" s="3"/>
      <c r="F829" s="3"/>
      <c r="G829" s="3"/>
      <c r="H829" s="46">
        <f>H830+H863+H870</f>
        <v>35284400</v>
      </c>
      <c r="I829" s="46">
        <f>I830+I863+I870</f>
        <v>35287600</v>
      </c>
      <c r="J829" s="46">
        <f>J830+J863+J870</f>
        <v>35587600</v>
      </c>
    </row>
    <row r="830" spans="1:10" ht="22.5">
      <c r="A830" s="2" t="s">
        <v>425</v>
      </c>
      <c r="B830" s="3" t="s">
        <v>71</v>
      </c>
      <c r="C830" s="3" t="s">
        <v>141</v>
      </c>
      <c r="D830" s="3" t="s">
        <v>108</v>
      </c>
      <c r="E830" s="3" t="s">
        <v>265</v>
      </c>
      <c r="F830" s="3"/>
      <c r="G830" s="3"/>
      <c r="H830" s="44">
        <f>H831+H839+H858</f>
        <v>34748800</v>
      </c>
      <c r="I830" s="44">
        <f>I831+I839+I858</f>
        <v>34752000</v>
      </c>
      <c r="J830" s="44">
        <f>J831+J839+J858</f>
        <v>35052000</v>
      </c>
    </row>
    <row r="831" spans="1:10" ht="22.5">
      <c r="A831" s="9" t="s">
        <v>426</v>
      </c>
      <c r="B831" s="3" t="s">
        <v>71</v>
      </c>
      <c r="C831" s="3" t="s">
        <v>141</v>
      </c>
      <c r="D831" s="3" t="s">
        <v>108</v>
      </c>
      <c r="E831" s="3" t="s">
        <v>395</v>
      </c>
      <c r="F831" s="3"/>
      <c r="G831" s="3"/>
      <c r="H831" s="46">
        <f>H832+H835+H837</f>
        <v>582700</v>
      </c>
      <c r="I831" s="46">
        <f>I832+I835+I837</f>
        <v>585900</v>
      </c>
      <c r="J831" s="46">
        <f>J832+J835+J837</f>
        <v>585900</v>
      </c>
    </row>
    <row r="832" spans="1:10" ht="45">
      <c r="A832" s="2" t="s">
        <v>640</v>
      </c>
      <c r="B832" s="3" t="s">
        <v>71</v>
      </c>
      <c r="C832" s="3" t="s">
        <v>141</v>
      </c>
      <c r="D832" s="3" t="s">
        <v>108</v>
      </c>
      <c r="E832" s="39" t="s">
        <v>477</v>
      </c>
      <c r="F832" s="3"/>
      <c r="G832" s="3"/>
      <c r="H832" s="46">
        <f>H833+H834</f>
        <v>81300</v>
      </c>
      <c r="I832" s="46">
        <f t="shared" ref="I832:J832" si="360">I833+I834</f>
        <v>84500</v>
      </c>
      <c r="J832" s="46">
        <f t="shared" si="360"/>
        <v>84500</v>
      </c>
    </row>
    <row r="833" spans="1:10">
      <c r="A833" s="2" t="s">
        <v>383</v>
      </c>
      <c r="B833" s="3" t="s">
        <v>71</v>
      </c>
      <c r="C833" s="3" t="s">
        <v>141</v>
      </c>
      <c r="D833" s="3" t="s">
        <v>108</v>
      </c>
      <c r="E833" s="39" t="s">
        <v>477</v>
      </c>
      <c r="F833" s="3" t="s">
        <v>88</v>
      </c>
      <c r="G833" s="3" t="s">
        <v>193</v>
      </c>
      <c r="H833" s="46">
        <v>8130</v>
      </c>
      <c r="I833" s="46">
        <v>8450</v>
      </c>
      <c r="J833" s="46">
        <v>8450</v>
      </c>
    </row>
    <row r="834" spans="1:10">
      <c r="A834" s="9" t="s">
        <v>149</v>
      </c>
      <c r="B834" s="3" t="s">
        <v>71</v>
      </c>
      <c r="C834" s="3" t="s">
        <v>141</v>
      </c>
      <c r="D834" s="3" t="s">
        <v>108</v>
      </c>
      <c r="E834" s="39" t="s">
        <v>477</v>
      </c>
      <c r="F834" s="3" t="s">
        <v>147</v>
      </c>
      <c r="G834" s="3" t="s">
        <v>193</v>
      </c>
      <c r="H834" s="46">
        <v>73170</v>
      </c>
      <c r="I834" s="46">
        <v>76050</v>
      </c>
      <c r="J834" s="46">
        <v>76050</v>
      </c>
    </row>
    <row r="835" spans="1:10" ht="67.5" customHeight="1">
      <c r="A835" s="19" t="s">
        <v>639</v>
      </c>
      <c r="B835" s="3" t="s">
        <v>71</v>
      </c>
      <c r="C835" s="3" t="s">
        <v>141</v>
      </c>
      <c r="D835" s="3" t="s">
        <v>108</v>
      </c>
      <c r="E835" s="39" t="s">
        <v>575</v>
      </c>
      <c r="F835" s="3"/>
      <c r="G835" s="3"/>
      <c r="H835" s="50">
        <f>H836</f>
        <v>39000</v>
      </c>
      <c r="I835" s="50">
        <f t="shared" ref="I835:J835" si="361">I836</f>
        <v>39000</v>
      </c>
      <c r="J835" s="50">
        <f t="shared" si="361"/>
        <v>39000</v>
      </c>
    </row>
    <row r="836" spans="1:10">
      <c r="A836" s="2" t="s">
        <v>383</v>
      </c>
      <c r="B836" s="3" t="s">
        <v>71</v>
      </c>
      <c r="C836" s="3" t="s">
        <v>141</v>
      </c>
      <c r="D836" s="3" t="s">
        <v>108</v>
      </c>
      <c r="E836" s="39" t="s">
        <v>575</v>
      </c>
      <c r="F836" s="3" t="s">
        <v>88</v>
      </c>
      <c r="G836" s="3" t="s">
        <v>193</v>
      </c>
      <c r="H836" s="50">
        <v>39000</v>
      </c>
      <c r="I836" s="50">
        <v>39000</v>
      </c>
      <c r="J836" s="50">
        <v>39000</v>
      </c>
    </row>
    <row r="837" spans="1:10" ht="101.25" customHeight="1">
      <c r="A837" s="24" t="s">
        <v>618</v>
      </c>
      <c r="B837" s="3" t="s">
        <v>71</v>
      </c>
      <c r="C837" s="3" t="s">
        <v>141</v>
      </c>
      <c r="D837" s="3" t="s">
        <v>108</v>
      </c>
      <c r="E837" s="39" t="s">
        <v>617</v>
      </c>
      <c r="F837" s="3"/>
      <c r="G837" s="3"/>
      <c r="H837" s="50">
        <f>H838</f>
        <v>462400</v>
      </c>
      <c r="I837" s="50">
        <f t="shared" ref="I837:J837" si="362">I838</f>
        <v>462400</v>
      </c>
      <c r="J837" s="50">
        <f t="shared" si="362"/>
        <v>462400</v>
      </c>
    </row>
    <row r="838" spans="1:10">
      <c r="A838" s="2" t="s">
        <v>383</v>
      </c>
      <c r="B838" s="3" t="s">
        <v>71</v>
      </c>
      <c r="C838" s="3" t="s">
        <v>141</v>
      </c>
      <c r="D838" s="3" t="s">
        <v>108</v>
      </c>
      <c r="E838" s="39" t="s">
        <v>617</v>
      </c>
      <c r="F838" s="3" t="s">
        <v>88</v>
      </c>
      <c r="G838" s="3" t="s">
        <v>193</v>
      </c>
      <c r="H838" s="50">
        <v>462400</v>
      </c>
      <c r="I838" s="50">
        <v>462400</v>
      </c>
      <c r="J838" s="50">
        <v>462400</v>
      </c>
    </row>
    <row r="839" spans="1:10" ht="22.5">
      <c r="A839" s="2" t="s">
        <v>393</v>
      </c>
      <c r="B839" s="3" t="s">
        <v>71</v>
      </c>
      <c r="C839" s="3" t="s">
        <v>141</v>
      </c>
      <c r="D839" s="3" t="s">
        <v>108</v>
      </c>
      <c r="E839" s="3" t="s">
        <v>394</v>
      </c>
      <c r="F839" s="3"/>
      <c r="G839" s="3"/>
      <c r="H839" s="46">
        <f>H851+H845+H848+H840</f>
        <v>33981100</v>
      </c>
      <c r="I839" s="46">
        <f>I851+I845+I848+I840</f>
        <v>33981100</v>
      </c>
      <c r="J839" s="46">
        <f>J851+J845+J848+J840</f>
        <v>33981100</v>
      </c>
    </row>
    <row r="840" spans="1:10" ht="22.5">
      <c r="A840" s="9" t="s">
        <v>264</v>
      </c>
      <c r="B840" s="3" t="s">
        <v>71</v>
      </c>
      <c r="C840" s="3" t="s">
        <v>141</v>
      </c>
      <c r="D840" s="3" t="s">
        <v>108</v>
      </c>
      <c r="E840" s="3" t="s">
        <v>363</v>
      </c>
      <c r="F840" s="3"/>
      <c r="G840" s="3"/>
      <c r="H840" s="46">
        <f t="shared" ref="H840:J840" si="363">H841+H842+H843+H844</f>
        <v>12348800</v>
      </c>
      <c r="I840" s="46">
        <f t="shared" si="363"/>
        <v>12348800</v>
      </c>
      <c r="J840" s="46">
        <f t="shared" si="363"/>
        <v>12348800</v>
      </c>
    </row>
    <row r="841" spans="1:10">
      <c r="A841" s="10" t="s">
        <v>374</v>
      </c>
      <c r="B841" s="3" t="s">
        <v>71</v>
      </c>
      <c r="C841" s="3" t="s">
        <v>141</v>
      </c>
      <c r="D841" s="3" t="s">
        <v>108</v>
      </c>
      <c r="E841" s="3" t="s">
        <v>363</v>
      </c>
      <c r="F841" s="3" t="s">
        <v>84</v>
      </c>
      <c r="G841" s="3"/>
      <c r="H841" s="46">
        <v>9259000</v>
      </c>
      <c r="I841" s="46">
        <v>9259000</v>
      </c>
      <c r="J841" s="46">
        <v>9259000</v>
      </c>
    </row>
    <row r="842" spans="1:10" ht="33.75">
      <c r="A842" s="10" t="s">
        <v>376</v>
      </c>
      <c r="B842" s="3" t="s">
        <v>71</v>
      </c>
      <c r="C842" s="3" t="s">
        <v>141</v>
      </c>
      <c r="D842" s="3" t="s">
        <v>108</v>
      </c>
      <c r="E842" s="3" t="s">
        <v>363</v>
      </c>
      <c r="F842" s="3" t="s">
        <v>375</v>
      </c>
      <c r="G842" s="3"/>
      <c r="H842" s="46">
        <v>2796200</v>
      </c>
      <c r="I842" s="46">
        <v>2796200</v>
      </c>
      <c r="J842" s="46">
        <v>2796200</v>
      </c>
    </row>
    <row r="843" spans="1:10">
      <c r="A843" s="2" t="s">
        <v>91</v>
      </c>
      <c r="B843" s="3" t="s">
        <v>71</v>
      </c>
      <c r="C843" s="3" t="s">
        <v>141</v>
      </c>
      <c r="D843" s="3" t="s">
        <v>108</v>
      </c>
      <c r="E843" s="3" t="s">
        <v>363</v>
      </c>
      <c r="F843" s="3" t="s">
        <v>89</v>
      </c>
      <c r="G843" s="3"/>
      <c r="H843" s="46">
        <v>291700</v>
      </c>
      <c r="I843" s="46">
        <v>291700</v>
      </c>
      <c r="J843" s="46">
        <v>291700</v>
      </c>
    </row>
    <row r="844" spans="1:10">
      <c r="A844" s="2" t="s">
        <v>282</v>
      </c>
      <c r="B844" s="3" t="s">
        <v>71</v>
      </c>
      <c r="C844" s="3" t="s">
        <v>141</v>
      </c>
      <c r="D844" s="3" t="s">
        <v>108</v>
      </c>
      <c r="E844" s="3" t="s">
        <v>363</v>
      </c>
      <c r="F844" s="3" t="s">
        <v>90</v>
      </c>
      <c r="G844" s="3"/>
      <c r="H844" s="46">
        <v>1900</v>
      </c>
      <c r="I844" s="46">
        <v>1900</v>
      </c>
      <c r="J844" s="46">
        <v>1900</v>
      </c>
    </row>
    <row r="845" spans="1:10">
      <c r="A845" s="12" t="s">
        <v>501</v>
      </c>
      <c r="B845" s="3" t="s">
        <v>71</v>
      </c>
      <c r="C845" s="3" t="s">
        <v>141</v>
      </c>
      <c r="D845" s="3" t="s">
        <v>108</v>
      </c>
      <c r="E845" s="39" t="s">
        <v>223</v>
      </c>
      <c r="F845" s="3"/>
      <c r="G845" s="3"/>
      <c r="H845" s="46">
        <f>H846+H847</f>
        <v>3893900</v>
      </c>
      <c r="I845" s="46">
        <f t="shared" ref="I845:J845" si="364">I846+I847</f>
        <v>3893900</v>
      </c>
      <c r="J845" s="46">
        <f t="shared" si="364"/>
        <v>3893900</v>
      </c>
    </row>
    <row r="846" spans="1:10">
      <c r="A846" s="10" t="s">
        <v>374</v>
      </c>
      <c r="B846" s="3" t="s">
        <v>71</v>
      </c>
      <c r="C846" s="3" t="s">
        <v>141</v>
      </c>
      <c r="D846" s="3" t="s">
        <v>108</v>
      </c>
      <c r="E846" s="39" t="s">
        <v>223</v>
      </c>
      <c r="F846" s="3" t="s">
        <v>84</v>
      </c>
      <c r="G846" s="3" t="s">
        <v>193</v>
      </c>
      <c r="H846" s="50">
        <v>2990700</v>
      </c>
      <c r="I846" s="50">
        <v>2990700</v>
      </c>
      <c r="J846" s="50">
        <v>2990700</v>
      </c>
    </row>
    <row r="847" spans="1:10" ht="33.75">
      <c r="A847" s="10" t="s">
        <v>376</v>
      </c>
      <c r="B847" s="3" t="s">
        <v>71</v>
      </c>
      <c r="C847" s="3" t="s">
        <v>141</v>
      </c>
      <c r="D847" s="3" t="s">
        <v>108</v>
      </c>
      <c r="E847" s="39" t="s">
        <v>223</v>
      </c>
      <c r="F847" s="3" t="s">
        <v>375</v>
      </c>
      <c r="G847" s="3" t="s">
        <v>193</v>
      </c>
      <c r="H847" s="50">
        <v>903200</v>
      </c>
      <c r="I847" s="50">
        <v>903200</v>
      </c>
      <c r="J847" s="50">
        <v>903200</v>
      </c>
    </row>
    <row r="848" spans="1:10" ht="22.5">
      <c r="A848" s="10" t="s">
        <v>65</v>
      </c>
      <c r="B848" s="3" t="s">
        <v>71</v>
      </c>
      <c r="C848" s="3" t="s">
        <v>141</v>
      </c>
      <c r="D848" s="3" t="s">
        <v>93</v>
      </c>
      <c r="E848" s="39" t="s">
        <v>224</v>
      </c>
      <c r="F848" s="3"/>
      <c r="G848" s="3"/>
      <c r="H848" s="46">
        <f>H849+H850</f>
        <v>4787200</v>
      </c>
      <c r="I848" s="46">
        <f t="shared" ref="I848:J848" si="365">I849+I850</f>
        <v>4787200</v>
      </c>
      <c r="J848" s="46">
        <f t="shared" si="365"/>
        <v>4787200</v>
      </c>
    </row>
    <row r="849" spans="1:10">
      <c r="A849" s="10" t="s">
        <v>374</v>
      </c>
      <c r="B849" s="3" t="s">
        <v>71</v>
      </c>
      <c r="C849" s="3" t="s">
        <v>141</v>
      </c>
      <c r="D849" s="3" t="s">
        <v>108</v>
      </c>
      <c r="E849" s="39" t="s">
        <v>224</v>
      </c>
      <c r="F849" s="3" t="s">
        <v>84</v>
      </c>
      <c r="G849" s="3" t="s">
        <v>193</v>
      </c>
      <c r="H849" s="50">
        <v>3676800</v>
      </c>
      <c r="I849" s="50">
        <v>3676800</v>
      </c>
      <c r="J849" s="50">
        <v>3676800</v>
      </c>
    </row>
    <row r="850" spans="1:10" ht="33.75">
      <c r="A850" s="10" t="s">
        <v>376</v>
      </c>
      <c r="B850" s="3" t="s">
        <v>71</v>
      </c>
      <c r="C850" s="3" t="s">
        <v>141</v>
      </c>
      <c r="D850" s="3" t="s">
        <v>108</v>
      </c>
      <c r="E850" s="39" t="s">
        <v>224</v>
      </c>
      <c r="F850" s="3" t="s">
        <v>375</v>
      </c>
      <c r="G850" s="3" t="s">
        <v>193</v>
      </c>
      <c r="H850" s="50">
        <v>1110400</v>
      </c>
      <c r="I850" s="50">
        <v>1110400</v>
      </c>
      <c r="J850" s="50">
        <v>1110400</v>
      </c>
    </row>
    <row r="851" spans="1:10" ht="22.5">
      <c r="A851" s="9" t="s">
        <v>500</v>
      </c>
      <c r="B851" s="3" t="s">
        <v>71</v>
      </c>
      <c r="C851" s="3" t="s">
        <v>141</v>
      </c>
      <c r="D851" s="3" t="s">
        <v>108</v>
      </c>
      <c r="E851" s="3" t="s">
        <v>476</v>
      </c>
      <c r="F851" s="3"/>
      <c r="G851" s="3"/>
      <c r="H851" s="46">
        <f>H852+H853+H854+H855+H856+H857</f>
        <v>12951200</v>
      </c>
      <c r="I851" s="46">
        <f t="shared" ref="I851:J851" si="366">I852+I853+I854+I855+I856+I857</f>
        <v>12951200</v>
      </c>
      <c r="J851" s="46">
        <f t="shared" si="366"/>
        <v>12951200</v>
      </c>
    </row>
    <row r="852" spans="1:10">
      <c r="A852" s="10" t="s">
        <v>374</v>
      </c>
      <c r="B852" s="3" t="s">
        <v>71</v>
      </c>
      <c r="C852" s="3" t="s">
        <v>141</v>
      </c>
      <c r="D852" s="3" t="s">
        <v>108</v>
      </c>
      <c r="E852" s="3" t="s">
        <v>476</v>
      </c>
      <c r="F852" s="3" t="s">
        <v>84</v>
      </c>
      <c r="G852" s="3" t="s">
        <v>193</v>
      </c>
      <c r="H852" s="46">
        <v>8126000</v>
      </c>
      <c r="I852" s="46">
        <v>8126000</v>
      </c>
      <c r="J852" s="46">
        <v>8126000</v>
      </c>
    </row>
    <row r="853" spans="1:10" ht="33.75">
      <c r="A853" s="10" t="s">
        <v>376</v>
      </c>
      <c r="B853" s="3" t="s">
        <v>71</v>
      </c>
      <c r="C853" s="3" t="s">
        <v>141</v>
      </c>
      <c r="D853" s="3" t="s">
        <v>108</v>
      </c>
      <c r="E853" s="3" t="s">
        <v>476</v>
      </c>
      <c r="F853" s="3" t="s">
        <v>375</v>
      </c>
      <c r="G853" s="3" t="s">
        <v>193</v>
      </c>
      <c r="H853" s="46">
        <v>2454100</v>
      </c>
      <c r="I853" s="46">
        <v>2454100</v>
      </c>
      <c r="J853" s="46">
        <v>2454100</v>
      </c>
    </row>
    <row r="854" spans="1:10" ht="22.5">
      <c r="A854" s="2" t="s">
        <v>173</v>
      </c>
      <c r="B854" s="3" t="s">
        <v>71</v>
      </c>
      <c r="C854" s="3" t="s">
        <v>141</v>
      </c>
      <c r="D854" s="3" t="s">
        <v>108</v>
      </c>
      <c r="E854" s="3" t="s">
        <v>476</v>
      </c>
      <c r="F854" s="3" t="s">
        <v>172</v>
      </c>
      <c r="G854" s="3" t="s">
        <v>193</v>
      </c>
      <c r="H854" s="46">
        <v>600000</v>
      </c>
      <c r="I854" s="46">
        <v>600000</v>
      </c>
      <c r="J854" s="46">
        <v>600000</v>
      </c>
    </row>
    <row r="855" spans="1:10">
      <c r="A855" s="2" t="s">
        <v>383</v>
      </c>
      <c r="B855" s="3" t="s">
        <v>71</v>
      </c>
      <c r="C855" s="3" t="s">
        <v>141</v>
      </c>
      <c r="D855" s="3" t="s">
        <v>108</v>
      </c>
      <c r="E855" s="3" t="s">
        <v>476</v>
      </c>
      <c r="F855" s="3" t="s">
        <v>88</v>
      </c>
      <c r="G855" s="3" t="s">
        <v>193</v>
      </c>
      <c r="H855" s="46">
        <v>1326100</v>
      </c>
      <c r="I855" s="46">
        <v>1326100</v>
      </c>
      <c r="J855" s="46">
        <v>1326100</v>
      </c>
    </row>
    <row r="856" spans="1:10">
      <c r="A856" s="10" t="s">
        <v>403</v>
      </c>
      <c r="B856" s="3" t="s">
        <v>71</v>
      </c>
      <c r="C856" s="3" t="s">
        <v>141</v>
      </c>
      <c r="D856" s="3" t="s">
        <v>108</v>
      </c>
      <c r="E856" s="3" t="s">
        <v>476</v>
      </c>
      <c r="F856" s="3" t="s">
        <v>402</v>
      </c>
      <c r="G856" s="3" t="s">
        <v>193</v>
      </c>
      <c r="H856" s="46">
        <v>435000</v>
      </c>
      <c r="I856" s="46">
        <v>435000</v>
      </c>
      <c r="J856" s="46">
        <v>435000</v>
      </c>
    </row>
    <row r="857" spans="1:10">
      <c r="A857" s="2" t="s">
        <v>91</v>
      </c>
      <c r="B857" s="3" t="s">
        <v>71</v>
      </c>
      <c r="C857" s="3" t="s">
        <v>141</v>
      </c>
      <c r="D857" s="3" t="s">
        <v>108</v>
      </c>
      <c r="E857" s="3" t="s">
        <v>476</v>
      </c>
      <c r="F857" s="3" t="s">
        <v>89</v>
      </c>
      <c r="G857" s="3"/>
      <c r="H857" s="46">
        <v>10000</v>
      </c>
      <c r="I857" s="46">
        <v>10000</v>
      </c>
      <c r="J857" s="46">
        <v>10000</v>
      </c>
    </row>
    <row r="858" spans="1:10" ht="22.5">
      <c r="A858" s="2" t="s">
        <v>389</v>
      </c>
      <c r="B858" s="3" t="s">
        <v>71</v>
      </c>
      <c r="C858" s="3" t="s">
        <v>141</v>
      </c>
      <c r="D858" s="3" t="s">
        <v>108</v>
      </c>
      <c r="E858" s="3" t="s">
        <v>390</v>
      </c>
      <c r="F858" s="3"/>
      <c r="G858" s="3"/>
      <c r="H858" s="46">
        <f>H861+H859</f>
        <v>185000</v>
      </c>
      <c r="I858" s="46">
        <f t="shared" ref="I858:J858" si="367">I861+I859</f>
        <v>185000</v>
      </c>
      <c r="J858" s="46">
        <f t="shared" si="367"/>
        <v>485000</v>
      </c>
    </row>
    <row r="859" spans="1:10" ht="22.5">
      <c r="A859" s="9" t="s">
        <v>576</v>
      </c>
      <c r="B859" s="3" t="s">
        <v>71</v>
      </c>
      <c r="C859" s="3" t="s">
        <v>141</v>
      </c>
      <c r="D859" s="3" t="s">
        <v>108</v>
      </c>
      <c r="E859" s="3" t="s">
        <v>577</v>
      </c>
      <c r="F859" s="3"/>
      <c r="G859" s="3"/>
      <c r="H859" s="46">
        <f>H860</f>
        <v>0</v>
      </c>
      <c r="I859" s="46">
        <f t="shared" ref="I859:J859" si="368">I860</f>
        <v>0</v>
      </c>
      <c r="J859" s="46">
        <f t="shared" si="368"/>
        <v>300000</v>
      </c>
    </row>
    <row r="860" spans="1:10">
      <c r="A860" s="9" t="s">
        <v>149</v>
      </c>
      <c r="B860" s="3" t="s">
        <v>71</v>
      </c>
      <c r="C860" s="3" t="s">
        <v>141</v>
      </c>
      <c r="D860" s="3" t="s">
        <v>108</v>
      </c>
      <c r="E860" s="3" t="s">
        <v>577</v>
      </c>
      <c r="F860" s="3" t="s">
        <v>147</v>
      </c>
      <c r="G860" s="3" t="s">
        <v>193</v>
      </c>
      <c r="H860" s="46">
        <v>0</v>
      </c>
      <c r="I860" s="46">
        <v>0</v>
      </c>
      <c r="J860" s="46">
        <v>300000</v>
      </c>
    </row>
    <row r="861" spans="1:10" ht="22.5">
      <c r="A861" s="9" t="s">
        <v>281</v>
      </c>
      <c r="B861" s="3" t="s">
        <v>71</v>
      </c>
      <c r="C861" s="3" t="s">
        <v>141</v>
      </c>
      <c r="D861" s="3" t="s">
        <v>108</v>
      </c>
      <c r="E861" s="3" t="s">
        <v>364</v>
      </c>
      <c r="F861" s="3"/>
      <c r="G861" s="3"/>
      <c r="H861" s="46">
        <f t="shared" ref="H861:J861" si="369">H862</f>
        <v>185000</v>
      </c>
      <c r="I861" s="46">
        <f t="shared" si="369"/>
        <v>185000</v>
      </c>
      <c r="J861" s="46">
        <f t="shared" si="369"/>
        <v>185000</v>
      </c>
    </row>
    <row r="862" spans="1:10">
      <c r="A862" s="9" t="s">
        <v>149</v>
      </c>
      <c r="B862" s="3" t="s">
        <v>71</v>
      </c>
      <c r="C862" s="3" t="s">
        <v>141</v>
      </c>
      <c r="D862" s="3" t="s">
        <v>108</v>
      </c>
      <c r="E862" s="3" t="s">
        <v>364</v>
      </c>
      <c r="F862" s="3" t="s">
        <v>147</v>
      </c>
      <c r="G862" s="3"/>
      <c r="H862" s="46">
        <v>185000</v>
      </c>
      <c r="I862" s="46">
        <v>185000</v>
      </c>
      <c r="J862" s="46">
        <v>185000</v>
      </c>
    </row>
    <row r="863" spans="1:10">
      <c r="A863" s="2" t="s">
        <v>424</v>
      </c>
      <c r="B863" s="3" t="s">
        <v>71</v>
      </c>
      <c r="C863" s="3" t="s">
        <v>141</v>
      </c>
      <c r="D863" s="3" t="s">
        <v>108</v>
      </c>
      <c r="E863" s="3" t="s">
        <v>266</v>
      </c>
      <c r="F863" s="3"/>
      <c r="G863" s="3"/>
      <c r="H863" s="46">
        <f>H864+H867</f>
        <v>200000</v>
      </c>
      <c r="I863" s="46">
        <f t="shared" ref="I863:J863" si="370">I864+I867</f>
        <v>200000</v>
      </c>
      <c r="J863" s="46">
        <f t="shared" si="370"/>
        <v>200000</v>
      </c>
    </row>
    <row r="864" spans="1:10">
      <c r="A864" s="2" t="s">
        <v>236</v>
      </c>
      <c r="B864" s="3" t="s">
        <v>71</v>
      </c>
      <c r="C864" s="3" t="s">
        <v>141</v>
      </c>
      <c r="D864" s="3" t="s">
        <v>108</v>
      </c>
      <c r="E864" s="3" t="s">
        <v>267</v>
      </c>
      <c r="F864" s="3"/>
      <c r="G864" s="3"/>
      <c r="H864" s="46">
        <f t="shared" ref="H864:H865" si="371">H865</f>
        <v>180000</v>
      </c>
      <c r="I864" s="46">
        <f t="shared" ref="I864:J865" si="372">I865</f>
        <v>180000</v>
      </c>
      <c r="J864" s="46">
        <f t="shared" si="372"/>
        <v>180000</v>
      </c>
    </row>
    <row r="865" spans="1:10" ht="22.5">
      <c r="A865" s="2" t="s">
        <v>507</v>
      </c>
      <c r="B865" s="3" t="s">
        <v>71</v>
      </c>
      <c r="C865" s="3" t="s">
        <v>141</v>
      </c>
      <c r="D865" s="3" t="s">
        <v>108</v>
      </c>
      <c r="E865" s="3" t="s">
        <v>365</v>
      </c>
      <c r="F865" s="3"/>
      <c r="G865" s="3"/>
      <c r="H865" s="46">
        <f t="shared" si="371"/>
        <v>180000</v>
      </c>
      <c r="I865" s="46">
        <f t="shared" si="372"/>
        <v>180000</v>
      </c>
      <c r="J865" s="46">
        <f t="shared" si="372"/>
        <v>180000</v>
      </c>
    </row>
    <row r="866" spans="1:10">
      <c r="A866" s="9" t="s">
        <v>149</v>
      </c>
      <c r="B866" s="3" t="s">
        <v>71</v>
      </c>
      <c r="C866" s="3" t="s">
        <v>141</v>
      </c>
      <c r="D866" s="3" t="s">
        <v>108</v>
      </c>
      <c r="E866" s="3" t="s">
        <v>365</v>
      </c>
      <c r="F866" s="3" t="s">
        <v>147</v>
      </c>
      <c r="G866" s="3"/>
      <c r="H866" s="46">
        <v>180000</v>
      </c>
      <c r="I866" s="46">
        <v>180000</v>
      </c>
      <c r="J866" s="46">
        <v>180000</v>
      </c>
    </row>
    <row r="867" spans="1:10">
      <c r="A867" s="2" t="s">
        <v>237</v>
      </c>
      <c r="B867" s="3" t="s">
        <v>71</v>
      </c>
      <c r="C867" s="3" t="s">
        <v>141</v>
      </c>
      <c r="D867" s="3" t="s">
        <v>108</v>
      </c>
      <c r="E867" s="3" t="s">
        <v>276</v>
      </c>
      <c r="F867" s="3"/>
      <c r="G867" s="3"/>
      <c r="H867" s="46">
        <f t="shared" ref="H867:H868" si="373">H868</f>
        <v>20000</v>
      </c>
      <c r="I867" s="46">
        <f t="shared" ref="I867:J868" si="374">I868</f>
        <v>20000</v>
      </c>
      <c r="J867" s="46">
        <f t="shared" si="374"/>
        <v>20000</v>
      </c>
    </row>
    <row r="868" spans="1:10" ht="22.5">
      <c r="A868" s="2" t="s">
        <v>508</v>
      </c>
      <c r="B868" s="3" t="s">
        <v>71</v>
      </c>
      <c r="C868" s="3" t="s">
        <v>141</v>
      </c>
      <c r="D868" s="3" t="s">
        <v>108</v>
      </c>
      <c r="E868" s="3" t="s">
        <v>366</v>
      </c>
      <c r="F868" s="3"/>
      <c r="G868" s="3"/>
      <c r="H868" s="46">
        <f t="shared" si="373"/>
        <v>20000</v>
      </c>
      <c r="I868" s="46">
        <f t="shared" si="374"/>
        <v>20000</v>
      </c>
      <c r="J868" s="46">
        <f t="shared" si="374"/>
        <v>20000</v>
      </c>
    </row>
    <row r="869" spans="1:10">
      <c r="A869" s="9" t="s">
        <v>149</v>
      </c>
      <c r="B869" s="3" t="s">
        <v>71</v>
      </c>
      <c r="C869" s="3" t="s">
        <v>141</v>
      </c>
      <c r="D869" s="3" t="s">
        <v>108</v>
      </c>
      <c r="E869" s="3" t="s">
        <v>366</v>
      </c>
      <c r="F869" s="3" t="s">
        <v>147</v>
      </c>
      <c r="G869" s="3"/>
      <c r="H869" s="46">
        <v>20000</v>
      </c>
      <c r="I869" s="46">
        <v>20000</v>
      </c>
      <c r="J869" s="46">
        <v>20000</v>
      </c>
    </row>
    <row r="870" spans="1:10" ht="22.5">
      <c r="A870" s="2" t="s">
        <v>696</v>
      </c>
      <c r="B870" s="3" t="s">
        <v>71</v>
      </c>
      <c r="C870" s="3" t="s">
        <v>141</v>
      </c>
      <c r="D870" s="3" t="s">
        <v>108</v>
      </c>
      <c r="E870" s="3" t="s">
        <v>268</v>
      </c>
      <c r="F870" s="3"/>
      <c r="G870" s="3"/>
      <c r="H870" s="46">
        <f>H871</f>
        <v>335600</v>
      </c>
      <c r="I870" s="46">
        <f t="shared" ref="I870:J870" si="375">I871</f>
        <v>335600</v>
      </c>
      <c r="J870" s="46">
        <f t="shared" si="375"/>
        <v>335600</v>
      </c>
    </row>
    <row r="871" spans="1:10" ht="22.5">
      <c r="A871" s="2" t="s">
        <v>281</v>
      </c>
      <c r="B871" s="3" t="s">
        <v>71</v>
      </c>
      <c r="C871" s="3" t="s">
        <v>141</v>
      </c>
      <c r="D871" s="3" t="s">
        <v>108</v>
      </c>
      <c r="E871" s="3" t="s">
        <v>367</v>
      </c>
      <c r="F871" s="3"/>
      <c r="G871" s="3"/>
      <c r="H871" s="46">
        <f>H872</f>
        <v>335600</v>
      </c>
      <c r="I871" s="46">
        <f t="shared" ref="I871:J871" si="376">I872</f>
        <v>335600</v>
      </c>
      <c r="J871" s="46">
        <f t="shared" si="376"/>
        <v>335600</v>
      </c>
    </row>
    <row r="872" spans="1:10">
      <c r="A872" s="9" t="s">
        <v>149</v>
      </c>
      <c r="B872" s="3" t="s">
        <v>71</v>
      </c>
      <c r="C872" s="3" t="s">
        <v>141</v>
      </c>
      <c r="D872" s="3" t="s">
        <v>108</v>
      </c>
      <c r="E872" s="3" t="s">
        <v>367</v>
      </c>
      <c r="F872" s="3" t="s">
        <v>147</v>
      </c>
      <c r="G872" s="3"/>
      <c r="H872" s="46">
        <v>335600</v>
      </c>
      <c r="I872" s="46">
        <v>335600</v>
      </c>
      <c r="J872" s="46">
        <v>335600</v>
      </c>
    </row>
    <row r="873" spans="1:10" ht="11.25" customHeight="1">
      <c r="A873" s="2" t="s">
        <v>61</v>
      </c>
      <c r="B873" s="3" t="s">
        <v>74</v>
      </c>
      <c r="C873" s="28"/>
      <c r="D873" s="28"/>
      <c r="E873" s="28"/>
      <c r="F873" s="28"/>
      <c r="G873" s="28"/>
      <c r="H873" s="46">
        <f>H874</f>
        <v>13176214.85</v>
      </c>
      <c r="I873" s="46">
        <f t="shared" ref="I873:J873" si="377">I874</f>
        <v>8976214.8499999996</v>
      </c>
      <c r="J873" s="46">
        <f t="shared" si="377"/>
        <v>8976214.8499999996</v>
      </c>
    </row>
    <row r="874" spans="1:10" ht="11.25" customHeight="1">
      <c r="A874" s="2" t="s">
        <v>81</v>
      </c>
      <c r="B874" s="3" t="s">
        <v>74</v>
      </c>
      <c r="C874" s="3" t="s">
        <v>79</v>
      </c>
      <c r="D874" s="3" t="s">
        <v>80</v>
      </c>
      <c r="E874" s="3"/>
      <c r="F874" s="28"/>
      <c r="G874" s="28"/>
      <c r="H874" s="46">
        <f>H875+H888</f>
        <v>13176214.85</v>
      </c>
      <c r="I874" s="46">
        <f t="shared" ref="I874:J874" si="378">I875+I888</f>
        <v>8976214.8499999996</v>
      </c>
      <c r="J874" s="46">
        <f t="shared" si="378"/>
        <v>8976214.8499999996</v>
      </c>
    </row>
    <row r="875" spans="1:10" ht="33.75" customHeight="1">
      <c r="A875" s="2" t="s">
        <v>138</v>
      </c>
      <c r="B875" s="3" t="s">
        <v>74</v>
      </c>
      <c r="C875" s="3" t="s">
        <v>79</v>
      </c>
      <c r="D875" s="3" t="s">
        <v>93</v>
      </c>
      <c r="E875" s="3"/>
      <c r="F875" s="28"/>
      <c r="G875" s="28"/>
      <c r="H875" s="46">
        <f>H876</f>
        <v>8576214.8499999996</v>
      </c>
      <c r="I875" s="46">
        <f t="shared" ref="I875:J875" si="379">I876</f>
        <v>8576214.8499999996</v>
      </c>
      <c r="J875" s="46">
        <f t="shared" si="379"/>
        <v>8576214.8499999996</v>
      </c>
    </row>
    <row r="876" spans="1:10" ht="11.25" customHeight="1">
      <c r="A876" s="9" t="s">
        <v>385</v>
      </c>
      <c r="B876" s="3" t="s">
        <v>74</v>
      </c>
      <c r="C876" s="3" t="s">
        <v>79</v>
      </c>
      <c r="D876" s="3" t="s">
        <v>93</v>
      </c>
      <c r="E876" s="3" t="s">
        <v>238</v>
      </c>
      <c r="F876" s="28"/>
      <c r="G876" s="28"/>
      <c r="H876" s="46">
        <f>H877+H885</f>
        <v>8576214.8499999996</v>
      </c>
      <c r="I876" s="46">
        <f t="shared" ref="I876:J876" si="380">I877+I885</f>
        <v>8576214.8499999996</v>
      </c>
      <c r="J876" s="46">
        <f t="shared" si="380"/>
        <v>8576214.8499999996</v>
      </c>
    </row>
    <row r="877" spans="1:10" ht="22.5" customHeight="1">
      <c r="A877" s="9" t="s">
        <v>264</v>
      </c>
      <c r="B877" s="3" t="s">
        <v>74</v>
      </c>
      <c r="C877" s="3" t="s">
        <v>79</v>
      </c>
      <c r="D877" s="3" t="s">
        <v>93</v>
      </c>
      <c r="E877" s="3" t="s">
        <v>287</v>
      </c>
      <c r="F877" s="3"/>
      <c r="G877" s="3"/>
      <c r="H877" s="46">
        <f>H878+H879+H880+H881+H882+H883+H884</f>
        <v>5646591.6799999997</v>
      </c>
      <c r="I877" s="46">
        <f t="shared" ref="I877:J877" si="381">I878+I879+I880+I881+I882+I883+I884</f>
        <v>5646591.6799999997</v>
      </c>
      <c r="J877" s="46">
        <f t="shared" si="381"/>
        <v>5646591.6799999997</v>
      </c>
    </row>
    <row r="878" spans="1:10" ht="11.25" customHeight="1">
      <c r="A878" s="10" t="s">
        <v>374</v>
      </c>
      <c r="B878" s="3" t="s">
        <v>74</v>
      </c>
      <c r="C878" s="3" t="s">
        <v>79</v>
      </c>
      <c r="D878" s="3" t="s">
        <v>93</v>
      </c>
      <c r="E878" s="3" t="s">
        <v>287</v>
      </c>
      <c r="F878" s="3" t="s">
        <v>84</v>
      </c>
      <c r="G878" s="3"/>
      <c r="H878" s="46">
        <f>388912.62+919596.64+1926584.19</f>
        <v>3235093.45</v>
      </c>
      <c r="I878" s="46">
        <f t="shared" ref="I878:J878" si="382">388912.62+919596.64+1926584.19</f>
        <v>3235093.45</v>
      </c>
      <c r="J878" s="46">
        <f t="shared" si="382"/>
        <v>3235093.45</v>
      </c>
    </row>
    <row r="879" spans="1:10" ht="22.5" customHeight="1">
      <c r="A879" s="12" t="s">
        <v>87</v>
      </c>
      <c r="B879" s="3" t="s">
        <v>74</v>
      </c>
      <c r="C879" s="3" t="s">
        <v>79</v>
      </c>
      <c r="D879" s="3" t="s">
        <v>93</v>
      </c>
      <c r="E879" s="3" t="s">
        <v>287</v>
      </c>
      <c r="F879" s="3" t="s">
        <v>86</v>
      </c>
      <c r="G879" s="3"/>
      <c r="H879" s="46">
        <v>7500</v>
      </c>
      <c r="I879" s="46">
        <v>7500</v>
      </c>
      <c r="J879" s="46">
        <v>7500</v>
      </c>
    </row>
    <row r="880" spans="1:10" ht="33.75" customHeight="1">
      <c r="A880" s="12" t="s">
        <v>32</v>
      </c>
      <c r="B880" s="3" t="s">
        <v>74</v>
      </c>
      <c r="C880" s="3" t="s">
        <v>79</v>
      </c>
      <c r="D880" s="3" t="s">
        <v>93</v>
      </c>
      <c r="E880" s="3" t="s">
        <v>287</v>
      </c>
      <c r="F880" s="3" t="s">
        <v>31</v>
      </c>
      <c r="G880" s="3"/>
      <c r="H880" s="46">
        <v>42000</v>
      </c>
      <c r="I880" s="46">
        <v>42000</v>
      </c>
      <c r="J880" s="46">
        <f>42000</f>
        <v>42000</v>
      </c>
    </row>
    <row r="881" spans="1:10" ht="33.75">
      <c r="A881" s="10" t="s">
        <v>376</v>
      </c>
      <c r="B881" s="3" t="s">
        <v>74</v>
      </c>
      <c r="C881" s="3" t="s">
        <v>79</v>
      </c>
      <c r="D881" s="3" t="s">
        <v>93</v>
      </c>
      <c r="E881" s="3" t="s">
        <v>287</v>
      </c>
      <c r="F881" s="3" t="s">
        <v>375</v>
      </c>
      <c r="G881" s="3"/>
      <c r="H881" s="46">
        <f>117451.61+277718.19+581828.43</f>
        <v>976998.23</v>
      </c>
      <c r="I881" s="46">
        <f t="shared" ref="I881:J881" si="383">117451.61+277718.19+581828.43</f>
        <v>976998.23</v>
      </c>
      <c r="J881" s="46">
        <f t="shared" si="383"/>
        <v>976998.23</v>
      </c>
    </row>
    <row r="882" spans="1:10" ht="22.5">
      <c r="A882" s="2" t="s">
        <v>173</v>
      </c>
      <c r="B882" s="3" t="s">
        <v>74</v>
      </c>
      <c r="C882" s="3" t="s">
        <v>79</v>
      </c>
      <c r="D882" s="3" t="s">
        <v>93</v>
      </c>
      <c r="E882" s="3" t="s">
        <v>287</v>
      </c>
      <c r="F882" s="3" t="s">
        <v>172</v>
      </c>
      <c r="G882" s="3"/>
      <c r="H882" s="46">
        <f t="shared" ref="H882:I882" si="384">106000+1000+35000+100000+80000</f>
        <v>322000</v>
      </c>
      <c r="I882" s="46">
        <f t="shared" si="384"/>
        <v>322000</v>
      </c>
      <c r="J882" s="46">
        <f>106000+1000+35000+100000+80000</f>
        <v>322000</v>
      </c>
    </row>
    <row r="883" spans="1:10" ht="11.25" customHeight="1">
      <c r="A883" s="2" t="s">
        <v>383</v>
      </c>
      <c r="B883" s="3" t="s">
        <v>74</v>
      </c>
      <c r="C883" s="3" t="s">
        <v>79</v>
      </c>
      <c r="D883" s="3" t="s">
        <v>93</v>
      </c>
      <c r="E883" s="3" t="s">
        <v>287</v>
      </c>
      <c r="F883" s="3" t="s">
        <v>88</v>
      </c>
      <c r="G883" s="3"/>
      <c r="H883" s="46">
        <f>4000+250000+280000+7000+300000+120000+60000</f>
        <v>1021000</v>
      </c>
      <c r="I883" s="46">
        <f t="shared" ref="I883:J883" si="385">4000+250000+280000+7000+300000+120000+60000</f>
        <v>1021000</v>
      </c>
      <c r="J883" s="46">
        <f t="shared" si="385"/>
        <v>1021000</v>
      </c>
    </row>
    <row r="884" spans="1:10" ht="11.25" customHeight="1">
      <c r="A884" s="2" t="s">
        <v>282</v>
      </c>
      <c r="B884" s="3" t="s">
        <v>74</v>
      </c>
      <c r="C884" s="3" t="s">
        <v>79</v>
      </c>
      <c r="D884" s="3" t="s">
        <v>93</v>
      </c>
      <c r="E884" s="3" t="s">
        <v>287</v>
      </c>
      <c r="F884" s="3" t="s">
        <v>90</v>
      </c>
      <c r="G884" s="3"/>
      <c r="H884" s="46">
        <v>42000</v>
      </c>
      <c r="I884" s="46">
        <v>42000</v>
      </c>
      <c r="J884" s="46">
        <v>42000</v>
      </c>
    </row>
    <row r="885" spans="1:10" ht="11.25" customHeight="1">
      <c r="A885" s="2" t="s">
        <v>62</v>
      </c>
      <c r="B885" s="3" t="s">
        <v>74</v>
      </c>
      <c r="C885" s="3" t="s">
        <v>79</v>
      </c>
      <c r="D885" s="3" t="s">
        <v>93</v>
      </c>
      <c r="E885" s="3" t="s">
        <v>334</v>
      </c>
      <c r="F885" s="3"/>
      <c r="G885" s="3"/>
      <c r="H885" s="46">
        <f>H886+H887</f>
        <v>2929623.17</v>
      </c>
      <c r="I885" s="46">
        <f t="shared" ref="I885:J885" si="386">I886+I887</f>
        <v>2929623.17</v>
      </c>
      <c r="J885" s="46">
        <f t="shared" si="386"/>
        <v>2929623.17</v>
      </c>
    </row>
    <row r="886" spans="1:10" ht="11.25" customHeight="1">
      <c r="A886" s="10" t="s">
        <v>374</v>
      </c>
      <c r="B886" s="3" t="s">
        <v>74</v>
      </c>
      <c r="C886" s="3" t="s">
        <v>79</v>
      </c>
      <c r="D886" s="3" t="s">
        <v>93</v>
      </c>
      <c r="E886" s="3" t="s">
        <v>334</v>
      </c>
      <c r="F886" s="3" t="s">
        <v>84</v>
      </c>
      <c r="G886" s="3"/>
      <c r="H886" s="46">
        <v>2250094.6</v>
      </c>
      <c r="I886" s="46">
        <v>2250094.6</v>
      </c>
      <c r="J886" s="46">
        <v>2250094.6</v>
      </c>
    </row>
    <row r="887" spans="1:10" ht="33.75">
      <c r="A887" s="10" t="s">
        <v>376</v>
      </c>
      <c r="B887" s="3" t="s">
        <v>74</v>
      </c>
      <c r="C887" s="3" t="s">
        <v>79</v>
      </c>
      <c r="D887" s="3" t="s">
        <v>93</v>
      </c>
      <c r="E887" s="3" t="s">
        <v>334</v>
      </c>
      <c r="F887" s="3" t="s">
        <v>375</v>
      </c>
      <c r="G887" s="3"/>
      <c r="H887" s="46">
        <v>679528.57</v>
      </c>
      <c r="I887" s="46">
        <v>679528.57</v>
      </c>
      <c r="J887" s="46">
        <v>679528.57</v>
      </c>
    </row>
    <row r="888" spans="1:10" ht="11.25" customHeight="1">
      <c r="A888" s="14" t="s">
        <v>94</v>
      </c>
      <c r="B888" s="3" t="s">
        <v>74</v>
      </c>
      <c r="C888" s="3" t="s">
        <v>79</v>
      </c>
      <c r="D888" s="3" t="s">
        <v>92</v>
      </c>
      <c r="E888" s="3"/>
      <c r="F888" s="3"/>
      <c r="G888" s="3"/>
      <c r="H888" s="46">
        <f>H889</f>
        <v>4600000</v>
      </c>
      <c r="I888" s="46">
        <f t="shared" ref="I888:J888" si="387">I889</f>
        <v>400000</v>
      </c>
      <c r="J888" s="46">
        <f t="shared" si="387"/>
        <v>400000</v>
      </c>
    </row>
    <row r="889" spans="1:10" ht="11.25" customHeight="1">
      <c r="A889" s="9" t="s">
        <v>385</v>
      </c>
      <c r="B889" s="3" t="s">
        <v>74</v>
      </c>
      <c r="C889" s="3" t="s">
        <v>79</v>
      </c>
      <c r="D889" s="3" t="s">
        <v>92</v>
      </c>
      <c r="E889" s="3" t="s">
        <v>238</v>
      </c>
      <c r="F889" s="3"/>
      <c r="G889" s="3"/>
      <c r="H889" s="46">
        <f>H890+H892</f>
        <v>4600000</v>
      </c>
      <c r="I889" s="46">
        <f t="shared" ref="I889:J889" si="388">I890+I892</f>
        <v>400000</v>
      </c>
      <c r="J889" s="46">
        <f t="shared" si="388"/>
        <v>400000</v>
      </c>
    </row>
    <row r="890" spans="1:10" ht="11.25" customHeight="1">
      <c r="A890" s="12" t="s">
        <v>180</v>
      </c>
      <c r="B890" s="3" t="s">
        <v>74</v>
      </c>
      <c r="C890" s="3" t="s">
        <v>79</v>
      </c>
      <c r="D890" s="3" t="s">
        <v>92</v>
      </c>
      <c r="E890" s="3" t="s">
        <v>335</v>
      </c>
      <c r="F890" s="3"/>
      <c r="G890" s="3"/>
      <c r="H890" s="46">
        <f>H891</f>
        <v>4200000</v>
      </c>
      <c r="I890" s="46">
        <f t="shared" ref="I890:J890" si="389">I891</f>
        <v>0</v>
      </c>
      <c r="J890" s="46">
        <f t="shared" si="389"/>
        <v>0</v>
      </c>
    </row>
    <row r="891" spans="1:10" ht="11.25" customHeight="1">
      <c r="A891" s="2" t="s">
        <v>383</v>
      </c>
      <c r="B891" s="3" t="s">
        <v>74</v>
      </c>
      <c r="C891" s="3" t="s">
        <v>79</v>
      </c>
      <c r="D891" s="3" t="s">
        <v>92</v>
      </c>
      <c r="E891" s="3" t="s">
        <v>335</v>
      </c>
      <c r="F891" s="3" t="s">
        <v>88</v>
      </c>
      <c r="G891" s="3"/>
      <c r="H891" s="46">
        <v>4200000</v>
      </c>
      <c r="I891" s="47">
        <v>0</v>
      </c>
      <c r="J891" s="47">
        <v>0</v>
      </c>
    </row>
    <row r="892" spans="1:10" ht="11.25" customHeight="1">
      <c r="A892" s="15" t="s">
        <v>593</v>
      </c>
      <c r="B892" s="3" t="s">
        <v>74</v>
      </c>
      <c r="C892" s="3" t="s">
        <v>79</v>
      </c>
      <c r="D892" s="3" t="s">
        <v>92</v>
      </c>
      <c r="E892" s="3" t="s">
        <v>296</v>
      </c>
      <c r="F892" s="3"/>
      <c r="G892" s="3"/>
      <c r="H892" s="46">
        <f>H893</f>
        <v>400000</v>
      </c>
      <c r="I892" s="46">
        <f t="shared" ref="I892:J892" si="390">I893</f>
        <v>400000</v>
      </c>
      <c r="J892" s="46">
        <f t="shared" si="390"/>
        <v>400000</v>
      </c>
    </row>
    <row r="893" spans="1:10" ht="11.25" customHeight="1">
      <c r="A893" s="2" t="s">
        <v>96</v>
      </c>
      <c r="B893" s="3" t="s">
        <v>74</v>
      </c>
      <c r="C893" s="3" t="s">
        <v>79</v>
      </c>
      <c r="D893" s="3" t="s">
        <v>92</v>
      </c>
      <c r="E893" s="3" t="s">
        <v>296</v>
      </c>
      <c r="F893" s="3" t="s">
        <v>95</v>
      </c>
      <c r="G893" s="3"/>
      <c r="H893" s="46">
        <v>400000</v>
      </c>
      <c r="I893" s="46">
        <v>400000</v>
      </c>
      <c r="J893" s="46">
        <v>400000</v>
      </c>
    </row>
    <row r="894" spans="1:10" ht="11.25" customHeight="1">
      <c r="A894" s="2" t="s">
        <v>58</v>
      </c>
      <c r="B894" s="3" t="s">
        <v>73</v>
      </c>
      <c r="C894" s="2"/>
      <c r="D894" s="2"/>
      <c r="E894" s="2"/>
      <c r="F894" s="2"/>
      <c r="G894" s="2"/>
      <c r="H894" s="46">
        <f>H896</f>
        <v>6504437</v>
      </c>
      <c r="I894" s="46">
        <f t="shared" ref="I894:J894" si="391">I896</f>
        <v>6504437</v>
      </c>
      <c r="J894" s="46">
        <f t="shared" si="391"/>
        <v>6504437</v>
      </c>
    </row>
    <row r="895" spans="1:10" ht="11.25" customHeight="1">
      <c r="A895" s="2" t="s">
        <v>81</v>
      </c>
      <c r="B895" s="3" t="s">
        <v>73</v>
      </c>
      <c r="C895" s="3" t="s">
        <v>79</v>
      </c>
      <c r="D895" s="3" t="s">
        <v>80</v>
      </c>
      <c r="E895" s="2"/>
      <c r="F895" s="2"/>
      <c r="G895" s="2"/>
      <c r="H895" s="46">
        <f t="shared" ref="H895:H896" si="392">H896</f>
        <v>6504437</v>
      </c>
      <c r="I895" s="46">
        <f t="shared" ref="I895:J896" si="393">I896</f>
        <v>6504437</v>
      </c>
      <c r="J895" s="46">
        <f t="shared" si="393"/>
        <v>6504437</v>
      </c>
    </row>
    <row r="896" spans="1:10" ht="22.5" customHeight="1">
      <c r="A896" s="2" t="s">
        <v>112</v>
      </c>
      <c r="B896" s="3" t="s">
        <v>73</v>
      </c>
      <c r="C896" s="3" t="s">
        <v>79</v>
      </c>
      <c r="D896" s="3" t="s">
        <v>108</v>
      </c>
      <c r="E896" s="3"/>
      <c r="F896" s="3"/>
      <c r="G896" s="3"/>
      <c r="H896" s="46">
        <f t="shared" si="392"/>
        <v>6504437</v>
      </c>
      <c r="I896" s="46">
        <f t="shared" si="393"/>
        <v>6504437</v>
      </c>
      <c r="J896" s="46">
        <f t="shared" si="393"/>
        <v>6504437</v>
      </c>
    </row>
    <row r="897" spans="1:10" ht="11.25" customHeight="1">
      <c r="A897" s="9" t="s">
        <v>385</v>
      </c>
      <c r="B897" s="3" t="s">
        <v>73</v>
      </c>
      <c r="C897" s="3" t="s">
        <v>79</v>
      </c>
      <c r="D897" s="3" t="s">
        <v>108</v>
      </c>
      <c r="E897" s="3" t="s">
        <v>238</v>
      </c>
      <c r="F897" s="3"/>
      <c r="G897" s="3"/>
      <c r="H897" s="46">
        <f>H898+H905</f>
        <v>6504437</v>
      </c>
      <c r="I897" s="46">
        <f t="shared" ref="I897:J897" si="394">I898+I905</f>
        <v>6504437</v>
      </c>
      <c r="J897" s="46">
        <f t="shared" si="394"/>
        <v>6504437</v>
      </c>
    </row>
    <row r="898" spans="1:10" ht="22.5" customHeight="1">
      <c r="A898" s="9" t="s">
        <v>264</v>
      </c>
      <c r="B898" s="3" t="s">
        <v>73</v>
      </c>
      <c r="C898" s="3" t="s">
        <v>79</v>
      </c>
      <c r="D898" s="3" t="s">
        <v>108</v>
      </c>
      <c r="E898" s="3" t="s">
        <v>287</v>
      </c>
      <c r="F898" s="3"/>
      <c r="G898" s="3"/>
      <c r="H898" s="46">
        <f>H899+H900+H901+H902+H903+H904</f>
        <v>3938005</v>
      </c>
      <c r="I898" s="46">
        <f t="shared" ref="I898:J898" si="395">I899+I900+I901+I902+I903+I904</f>
        <v>3938005</v>
      </c>
      <c r="J898" s="46">
        <f t="shared" si="395"/>
        <v>3938005</v>
      </c>
    </row>
    <row r="899" spans="1:10" ht="11.25" customHeight="1">
      <c r="A899" s="10" t="s">
        <v>374</v>
      </c>
      <c r="B899" s="3" t="s">
        <v>73</v>
      </c>
      <c r="C899" s="3" t="s">
        <v>79</v>
      </c>
      <c r="D899" s="3" t="s">
        <v>108</v>
      </c>
      <c r="E899" s="3" t="s">
        <v>287</v>
      </c>
      <c r="F899" s="3" t="s">
        <v>84</v>
      </c>
      <c r="G899" s="3"/>
      <c r="H899" s="46">
        <f>871918+1965260</f>
        <v>2837178</v>
      </c>
      <c r="I899" s="46">
        <f t="shared" ref="I899:J899" si="396">871918+1965260</f>
        <v>2837178</v>
      </c>
      <c r="J899" s="46">
        <f t="shared" si="396"/>
        <v>2837178</v>
      </c>
    </row>
    <row r="900" spans="1:10" ht="22.5" customHeight="1">
      <c r="A900" s="2" t="s">
        <v>87</v>
      </c>
      <c r="B900" s="3" t="s">
        <v>73</v>
      </c>
      <c r="C900" s="3" t="s">
        <v>79</v>
      </c>
      <c r="D900" s="3" t="s">
        <v>108</v>
      </c>
      <c r="E900" s="3" t="s">
        <v>287</v>
      </c>
      <c r="F900" s="3" t="s">
        <v>86</v>
      </c>
      <c r="G900" s="3"/>
      <c r="H900" s="46">
        <v>20500</v>
      </c>
      <c r="I900" s="46">
        <v>20500</v>
      </c>
      <c r="J900" s="46">
        <v>20500</v>
      </c>
    </row>
    <row r="901" spans="1:10" ht="33.75">
      <c r="A901" s="10" t="s">
        <v>376</v>
      </c>
      <c r="B901" s="3" t="s">
        <v>73</v>
      </c>
      <c r="C901" s="3" t="s">
        <v>79</v>
      </c>
      <c r="D901" s="3" t="s">
        <v>108</v>
      </c>
      <c r="E901" s="3" t="s">
        <v>287</v>
      </c>
      <c r="F901" s="3" t="s">
        <v>375</v>
      </c>
      <c r="G901" s="3"/>
      <c r="H901" s="46">
        <f>263319+593508</f>
        <v>856827</v>
      </c>
      <c r="I901" s="46">
        <f t="shared" ref="I901:J901" si="397">263319+593508</f>
        <v>856827</v>
      </c>
      <c r="J901" s="46">
        <f t="shared" si="397"/>
        <v>856827</v>
      </c>
    </row>
    <row r="902" spans="1:10" ht="22.5">
      <c r="A902" s="2" t="s">
        <v>173</v>
      </c>
      <c r="B902" s="3" t="s">
        <v>73</v>
      </c>
      <c r="C902" s="3" t="s">
        <v>79</v>
      </c>
      <c r="D902" s="3" t="s">
        <v>108</v>
      </c>
      <c r="E902" s="3" t="s">
        <v>287</v>
      </c>
      <c r="F902" s="3" t="s">
        <v>172</v>
      </c>
      <c r="G902" s="3"/>
      <c r="H902" s="46">
        <f>21000+6000+40000</f>
        <v>67000</v>
      </c>
      <c r="I902" s="46">
        <f t="shared" ref="I902:J902" si="398">21000+6000+40000</f>
        <v>67000</v>
      </c>
      <c r="J902" s="46">
        <f t="shared" si="398"/>
        <v>67000</v>
      </c>
    </row>
    <row r="903" spans="1:10" ht="11.25" customHeight="1">
      <c r="A903" s="2" t="s">
        <v>383</v>
      </c>
      <c r="B903" s="3" t="s">
        <v>73</v>
      </c>
      <c r="C903" s="3" t="s">
        <v>79</v>
      </c>
      <c r="D903" s="3" t="s">
        <v>108</v>
      </c>
      <c r="E903" s="3" t="s">
        <v>287</v>
      </c>
      <c r="F903" s="3" t="s">
        <v>88</v>
      </c>
      <c r="G903" s="3"/>
      <c r="H903" s="46">
        <f>500+15000+12000+81000+27000+20000</f>
        <v>155500</v>
      </c>
      <c r="I903" s="46">
        <f t="shared" ref="I903:J903" si="399">500+15000+12000+81000+27000+20000</f>
        <v>155500</v>
      </c>
      <c r="J903" s="46">
        <f t="shared" si="399"/>
        <v>155500</v>
      </c>
    </row>
    <row r="904" spans="1:10" ht="11.25" customHeight="1">
      <c r="A904" s="2" t="s">
        <v>282</v>
      </c>
      <c r="B904" s="3" t="s">
        <v>73</v>
      </c>
      <c r="C904" s="3" t="s">
        <v>79</v>
      </c>
      <c r="D904" s="3" t="s">
        <v>108</v>
      </c>
      <c r="E904" s="3" t="s">
        <v>287</v>
      </c>
      <c r="F904" s="3" t="s">
        <v>90</v>
      </c>
      <c r="G904" s="3"/>
      <c r="H904" s="46">
        <v>1000</v>
      </c>
      <c r="I904" s="46">
        <v>1000</v>
      </c>
      <c r="J904" s="46">
        <v>1000</v>
      </c>
    </row>
    <row r="905" spans="1:10" ht="11.25" customHeight="1">
      <c r="A905" s="2" t="s">
        <v>59</v>
      </c>
      <c r="B905" s="3" t="s">
        <v>73</v>
      </c>
      <c r="C905" s="3" t="s">
        <v>79</v>
      </c>
      <c r="D905" s="3" t="s">
        <v>108</v>
      </c>
      <c r="E905" s="3" t="s">
        <v>325</v>
      </c>
      <c r="F905" s="3"/>
      <c r="G905" s="3"/>
      <c r="H905" s="46">
        <f>H906+H907</f>
        <v>2566432</v>
      </c>
      <c r="I905" s="46">
        <f t="shared" ref="I905:J905" si="400">I906+I907</f>
        <v>2566432</v>
      </c>
      <c r="J905" s="46">
        <f t="shared" si="400"/>
        <v>2566432</v>
      </c>
    </row>
    <row r="906" spans="1:10" ht="11.25" customHeight="1">
      <c r="A906" s="10" t="s">
        <v>374</v>
      </c>
      <c r="B906" s="3" t="s">
        <v>73</v>
      </c>
      <c r="C906" s="3" t="s">
        <v>79</v>
      </c>
      <c r="D906" s="3" t="s">
        <v>108</v>
      </c>
      <c r="E906" s="3" t="s">
        <v>325</v>
      </c>
      <c r="F906" s="3" t="s">
        <v>84</v>
      </c>
      <c r="G906" s="3"/>
      <c r="H906" s="46">
        <v>1971146</v>
      </c>
      <c r="I906" s="46">
        <v>1971146</v>
      </c>
      <c r="J906" s="46">
        <v>1971146</v>
      </c>
    </row>
    <row r="907" spans="1:10" ht="33.75">
      <c r="A907" s="10" t="s">
        <v>376</v>
      </c>
      <c r="B907" s="3" t="s">
        <v>73</v>
      </c>
      <c r="C907" s="3" t="s">
        <v>79</v>
      </c>
      <c r="D907" s="3" t="s">
        <v>108</v>
      </c>
      <c r="E907" s="3" t="s">
        <v>325</v>
      </c>
      <c r="F907" s="3" t="s">
        <v>375</v>
      </c>
      <c r="G907" s="3"/>
      <c r="H907" s="46">
        <v>595286</v>
      </c>
      <c r="I907" s="46">
        <v>595286</v>
      </c>
      <c r="J907" s="46">
        <v>595286</v>
      </c>
    </row>
    <row r="910" spans="1:10">
      <c r="H910" s="51">
        <f>SUBTOTAL(9,H13:H909)</f>
        <v>50408139729.769981</v>
      </c>
      <c r="I910" s="51">
        <f t="shared" ref="I910:J910" si="401">SUBTOTAL(9,I13:I909)</f>
        <v>24062700711.909996</v>
      </c>
      <c r="J910" s="51">
        <f t="shared" si="401"/>
        <v>24128470701.909992</v>
      </c>
    </row>
  </sheetData>
  <mergeCells count="2">
    <mergeCell ref="A7:J8"/>
    <mergeCell ref="C1:J5"/>
  </mergeCells>
  <phoneticPr fontId="2" type="noConversion"/>
  <pageMargins left="0.59055118110236227" right="0.23622047244094491" top="0.39370078740157483" bottom="0.39370078740157483" header="0.19685039370078741" footer="0.19685039370078741"/>
  <pageSetup paperSize="9" scale="65" fitToWidth="0" fitToHeight="15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'2023'!BFT_Print_Titles</vt:lpstr>
      <vt:lpstr>'2023'!Заголовки_для_печати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2022-11-30T06:40:22Z</cp:lastPrinted>
  <dcterms:created xsi:type="dcterms:W3CDTF">1996-10-08T23:32:33Z</dcterms:created>
  <dcterms:modified xsi:type="dcterms:W3CDTF">2022-11-30T11:46:27Z</dcterms:modified>
</cp:coreProperties>
</file>