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601" activeTab="0"/>
  </bookViews>
  <sheets>
    <sheet name="2021" sheetId="1" r:id="rId1"/>
  </sheets>
  <definedNames>
    <definedName name="_xlnm.Print_Titles" localSheetId="0">'2021'!$11:$13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3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 мл книжн фонд
</t>
        </r>
      </text>
    </comment>
    <comment ref="F9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+ СЗО 417628,49 ( Есаульски = Теченское с п)
+ 180000,00( библитеки в Мичурина, Красное поле, Смольное, Есаульский, Мирный, Саргазы, Томинский, Садовый, Касарги, Алишево)
</t>
        </r>
      </text>
    </comment>
    <comment ref="F22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 оснащение :
Вишневая СОШ+ Славинская СОШ</t>
        </r>
      </text>
    </comment>
    <comment ref="F22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 сош
</t>
        </r>
      </text>
    </comment>
    <comment ref="F34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 д сады
</t>
        </r>
      </text>
    </comment>
    <comment ref="F34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оснащение д.с Славино</t>
        </r>
      </text>
    </comment>
    <comment ref="F40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24 мл газ чишма+3 мл проекты
</t>
        </r>
      </text>
    </comment>
    <comment ref="F45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строител набережноц п. Западный
</t>
        </r>
      </text>
    </comment>
    <comment ref="F46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софинансир мкр Звездный п. Красное поле+ мост Зюзелга
</t>
        </r>
      </text>
    </comment>
    <comment ref="F48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 мл ФОК+ 16 мл
завршение этапа 1
</t>
        </r>
      </text>
    </comment>
    <comment ref="F58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Потешкин АА</t>
        </r>
      </text>
    </comment>
    <comment ref="F25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по сметам</t>
        </r>
      </text>
    </comment>
    <comment ref="F48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содержание Спорт  оздор комплекса</t>
        </r>
      </text>
    </comment>
    <comment ref="F5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приобр свет оборуд Кремен+ приоб аппарат Полнт ДК
</t>
        </r>
      </text>
    </comment>
  </commentList>
</comments>
</file>

<file path=xl/sharedStrings.xml><?xml version="1.0" encoding="utf-8"?>
<sst xmlns="http://schemas.openxmlformats.org/spreadsheetml/2006/main" count="2466" uniqueCount="629">
  <si>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</si>
  <si>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</si>
  <si>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</si>
  <si>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</si>
  <si>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</si>
  <si>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</si>
  <si>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</si>
  <si>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99 0 00 07570</t>
  </si>
  <si>
    <t>99 0 00 07571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</si>
  <si>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</si>
  <si>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</si>
  <si>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</si>
  <si>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</si>
  <si>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</si>
  <si>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</si>
  <si>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</si>
  <si>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</si>
  <si>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</si>
  <si>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</si>
  <si>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S1020</t>
  </si>
  <si>
    <t>13 0 00 S6040</t>
  </si>
  <si>
    <t>13 0 00 S6050</t>
  </si>
  <si>
    <t>99 0 00 11200</t>
  </si>
  <si>
    <t>12 0 00 13540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</si>
  <si>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</si>
  <si>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</si>
  <si>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</si>
  <si>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</si>
  <si>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</si>
  <si>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</si>
  <si>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</si>
  <si>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</si>
  <si>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</si>
  <si>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</si>
  <si>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</si>
  <si>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</si>
  <si>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</si>
  <si>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</si>
  <si>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</si>
  <si>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</si>
  <si>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</si>
  <si>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</si>
  <si>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</si>
  <si>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</si>
  <si>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</si>
  <si>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</si>
  <si>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</si>
  <si>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</si>
  <si>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</si>
  <si>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</si>
  <si>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</si>
  <si>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</si>
  <si>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</si>
  <si>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</si>
  <si>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</si>
  <si>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</si>
  <si>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</si>
  <si>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</si>
  <si>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</si>
  <si>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</si>
  <si>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</si>
  <si>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</si>
  <si>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</si>
  <si>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</si>
  <si>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</si>
  <si>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</si>
  <si>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</si>
  <si>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</si>
  <si>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</si>
  <si>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</si>
  <si>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</si>
  <si>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06 3 00 42010</t>
  </si>
  <si>
    <t>05 2 Е1 S3050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</si>
  <si>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</si>
  <si>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</si>
  <si>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</si>
  <si>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</si>
  <si>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</si>
  <si>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</si>
  <si>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</si>
  <si>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</si>
  <si>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</si>
  <si>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</si>
  <si>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</si>
  <si>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</si>
  <si>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</si>
  <si>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</si>
  <si>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</si>
  <si>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</si>
  <si>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</si>
  <si>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</si>
  <si>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</si>
  <si>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</si>
  <si>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</si>
  <si>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</si>
  <si>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Подпрограмма "Подарим Новый год детям""</t>
  </si>
  <si>
    <t>07 7 00 00000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</si>
  <si>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</si>
  <si>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</si>
  <si>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</si>
  <si>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</si>
  <si>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</si>
  <si>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</si>
  <si>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</si>
  <si>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</si>
  <si>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</si>
  <si>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</si>
  <si>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</si>
  <si>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</si>
  <si>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</si>
  <si>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</si>
  <si>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</si>
  <si>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</si>
  <si>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</si>
  <si>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</si>
  <si>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</si>
  <si>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</si>
  <si>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</si>
  <si>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</si>
  <si>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</si>
  <si>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</si>
  <si>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</si>
  <si>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</si>
  <si>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</si>
  <si>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</si>
  <si>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</si>
  <si>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</si>
  <si>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</si>
  <si>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</si>
  <si>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</si>
  <si>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</si>
  <si>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</si>
  <si>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</si>
  <si>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</si>
  <si>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</si>
  <si>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</si>
  <si>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</si>
  <si>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</si>
  <si>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</si>
  <si>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</si>
  <si>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</si>
  <si>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</si>
  <si>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</si>
  <si>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</si>
  <si>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</si>
  <si>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</si>
  <si>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</si>
  <si>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</si>
  <si>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</si>
  <si>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</si>
  <si>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</si>
  <si>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</si>
  <si>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</si>
  <si>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</si>
  <si>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</si>
  <si>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</si>
  <si>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</si>
  <si>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</si>
  <si>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</si>
  <si>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</si>
  <si>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</si>
  <si>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</si>
  <si>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</si>
  <si>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</si>
  <si>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</si>
  <si>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</si>
  <si>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</si>
  <si>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</si>
  <si>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</si>
  <si>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</si>
  <si>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</si>
  <si>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</si>
  <si>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</si>
  <si>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</si>
  <si>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</si>
  <si>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</si>
  <si>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</si>
  <si>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</si>
  <si>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</si>
  <si>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</si>
  <si>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</si>
  <si>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</si>
  <si>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</si>
  <si>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</si>
  <si>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</si>
  <si>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</si>
  <si>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</si>
  <si>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</si>
  <si>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</si>
  <si>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</si>
  <si>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</si>
  <si>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</si>
  <si>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</si>
  <si>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</si>
  <si>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</si>
  <si>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</si>
  <si>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</si>
  <si>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</si>
  <si>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</si>
  <si>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</si>
  <si>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</si>
  <si>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</si>
  <si>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</si>
  <si>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</si>
  <si>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</si>
  <si>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</si>
  <si>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</si>
  <si>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</si>
  <si>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</si>
  <si>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</si>
  <si>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</si>
  <si>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</si>
  <si>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</si>
  <si>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</si>
  <si>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</si>
  <si>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</si>
  <si>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</si>
  <si>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</si>
  <si>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</si>
  <si>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</si>
  <si>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</si>
  <si>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</si>
  <si>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</si>
  <si>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</si>
  <si>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</si>
  <si>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</si>
  <si>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</si>
  <si>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</si>
  <si>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</si>
  <si>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</si>
  <si>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</si>
  <si>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</si>
  <si>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</si>
  <si>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</si>
  <si>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</si>
  <si>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</si>
  <si>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</si>
  <si>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</si>
  <si>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</si>
  <si>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</si>
  <si>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</si>
  <si>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</si>
  <si>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</si>
  <si>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</si>
  <si>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</si>
  <si>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</si>
  <si>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</si>
  <si>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</si>
  <si>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</si>
  <si>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</si>
  <si>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</si>
  <si>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</si>
  <si>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</si>
  <si>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</si>
  <si>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</si>
  <si>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</si>
  <si>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</si>
  <si>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</si>
  <si>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</si>
  <si>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</si>
  <si>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</si>
  <si>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</si>
  <si>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</si>
  <si>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</si>
  <si>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</si>
  <si>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</si>
  <si>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</si>
  <si>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</si>
  <si>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</si>
  <si>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</si>
  <si>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</si>
  <si>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</si>
  <si>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</si>
  <si>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</si>
  <si>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</si>
  <si>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</si>
  <si>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</si>
  <si>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</si>
  <si>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</si>
  <si>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</si>
  <si>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</si>
  <si>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</si>
  <si>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</si>
  <si>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</si>
  <si>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</si>
  <si>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</si>
  <si>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</si>
  <si>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</si>
  <si>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</si>
  <si>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</si>
  <si>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</si>
  <si>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</si>
  <si>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</si>
  <si>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</si>
  <si>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</si>
  <si>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</si>
  <si>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</si>
  <si>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</si>
  <si>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</si>
  <si>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</si>
  <si>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</si>
  <si>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</si>
  <si>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</si>
  <si>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</si>
  <si>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</si>
  <si>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</si>
  <si>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</si>
  <si>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</si>
  <si>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</si>
  <si>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</si>
  <si>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</si>
  <si>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</si>
  <si>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</si>
  <si>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</si>
  <si>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</si>
  <si>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</si>
  <si>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</si>
  <si>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</si>
  <si>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</si>
  <si>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</si>
  <si>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</si>
  <si>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</si>
  <si>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</si>
  <si>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</si>
  <si>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</si>
  <si>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</si>
  <si>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</si>
  <si>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</si>
  <si>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</si>
  <si>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</si>
  <si>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</si>
  <si>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</si>
  <si>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</si>
  <si>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</si>
  <si>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</si>
  <si>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</si>
  <si>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</si>
  <si>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</si>
  <si>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</si>
  <si>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</si>
  <si>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</si>
  <si>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</si>
  <si>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</si>
  <si>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</si>
  <si>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</si>
  <si>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</si>
  <si>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</si>
  <si>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</si>
  <si>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</si>
  <si>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</si>
  <si>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</si>
  <si>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</si>
  <si>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</si>
  <si>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</si>
  <si>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</si>
  <si>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</si>
  <si>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</si>
  <si>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</si>
  <si>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</si>
  <si>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</si>
  <si>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</si>
  <si>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</si>
  <si>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</si>
  <si>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</si>
  <si>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</si>
  <si>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</si>
  <si>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</si>
  <si>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</si>
  <si>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</si>
  <si>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</si>
  <si>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</si>
  <si>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</si>
  <si>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</si>
  <si>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</si>
  <si>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</si>
  <si>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</si>
  <si>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</si>
  <si>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</si>
  <si>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</si>
  <si>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</si>
  <si>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</si>
  <si>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</si>
  <si>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</si>
  <si>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</si>
  <si>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</si>
  <si>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</si>
  <si>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</si>
  <si>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</si>
  <si>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</si>
  <si>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</si>
  <si>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</si>
  <si>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</si>
  <si>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</si>
  <si>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</si>
  <si>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>Муниципальная программа "Переселение в 2021 – 2022 годах граждан из аварийного жилищного фонда в Сосновском муниципальном районе Челябинской области"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</si>
  <si>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</si>
  <si>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</si>
  <si>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</si>
  <si>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</si>
  <si>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</si>
  <si>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</si>
  <si>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26 0 G1 S3030</t>
  </si>
  <si>
    <t>03 3 00 44000</t>
  </si>
  <si>
    <t>21 0 00 29350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</si>
  <si>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</si>
  <si>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</si>
  <si>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</si>
  <si>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</si>
  <si>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</si>
  <si>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</si>
  <si>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</si>
  <si>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</si>
  <si>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</si>
  <si>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</si>
  <si>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</si>
  <si>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</si>
  <si>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</si>
  <si>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</si>
  <si>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</si>
  <si>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</si>
  <si>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</si>
  <si>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</si>
  <si>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</si>
  <si>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</si>
  <si>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</si>
  <si>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</si>
  <si>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</si>
  <si>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</si>
  <si>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18 0 F3 S7484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</si>
  <si>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</si>
  <si>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</si>
  <si>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</si>
  <si>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</si>
  <si>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</si>
  <si>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</si>
  <si>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</si>
  <si>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</si>
  <si>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</si>
  <si>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</si>
  <si>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</si>
  <si>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</si>
  <si>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</si>
  <si>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</si>
  <si>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</si>
  <si>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</si>
  <si>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</si>
  <si>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</si>
  <si>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</si>
  <si>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</si>
  <si>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</si>
  <si>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</si>
  <si>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</si>
  <si>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</si>
  <si>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</si>
  <si>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</si>
  <si>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</si>
  <si>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</si>
  <si>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</si>
  <si>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</si>
  <si>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</si>
  <si>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</si>
  <si>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</si>
  <si>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</si>
  <si>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</si>
  <si>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</si>
  <si>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</si>
  <si>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</si>
  <si>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</si>
  <si>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</si>
  <si>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</si>
  <si>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</si>
  <si>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14 0 00 11120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</si>
  <si>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</si>
  <si>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Региональный проект «Жилье»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</si>
  <si>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</si>
  <si>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</si>
  <si>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</si>
  <si>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</si>
  <si>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</si>
  <si>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</si>
  <si>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</si>
  <si>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</si>
  <si>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</si>
  <si>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</si>
  <si>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</si>
  <si>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</si>
  <si>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99 0 00 10120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</si>
  <si>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</si>
  <si>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</si>
  <si>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</si>
  <si>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05 3 00 41600</t>
  </si>
  <si>
    <t>633</t>
  </si>
  <si>
    <t>Субсидии (гранты в форме субсидий), не подлежащие казначейскому сопровождению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</si>
  <si>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</si>
  <si>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00 R0820</t>
  </si>
  <si>
    <t>08 1 00 14050</t>
  </si>
  <si>
    <t>17 0 00 71040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</si>
  <si>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</si>
  <si>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</si>
  <si>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</si>
  <si>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</si>
  <si>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</si>
  <si>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</si>
  <si>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01 5 А2 5519В</t>
  </si>
  <si>
    <t>322</t>
  </si>
  <si>
    <t>Субсидии гражданам на приобретение жилья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</si>
  <si>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</si>
  <si>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</si>
  <si>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</si>
  <si>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</si>
  <si>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</si>
  <si>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</si>
  <si>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Проведение работ по описанию местоположения границ населенных пунктов за счет средств местного бюджета</t>
  </si>
  <si>
    <t>20 1 00 19320</t>
  </si>
  <si>
    <t>Проведение работ по описанию местоположения границ территориальных зон за счет средств местного бюджета</t>
  </si>
  <si>
    <t>20 2 00 19330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</si>
  <si>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</si>
  <si>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</si>
  <si>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</si>
  <si>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07 1 00 42000</t>
  </si>
  <si>
    <t>Дошкольные образовательные организации. Подпрограмма "Одаренные дети"</t>
  </si>
  <si>
    <t>18 0 00 41600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</si>
  <si>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</si>
  <si>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</si>
  <si>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</si>
  <si>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</si>
  <si>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</si>
  <si>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</si>
  <si>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</si>
  <si>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</si>
  <si>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</si>
  <si>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01 2 A1 00000</t>
  </si>
  <si>
    <t>01 2 A1 54540</t>
  </si>
  <si>
    <t>Создание модельных муниципальных библиотек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</si>
  <si>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</si>
  <si>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</si>
  <si>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</si>
  <si>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</si>
  <si>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</si>
  <si>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</si>
  <si>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07 7 00 41600</t>
  </si>
  <si>
    <t>15 0 00 41600</t>
  </si>
  <si>
    <t>15 0 00 11070</t>
  </si>
  <si>
    <t>Организация мероприятий при осуществлении деятельности по обращению с животными без владельцев на территории Сосновского муниципального района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</si>
  <si>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</si>
  <si>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</si>
  <si>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99 0 00 11900</t>
  </si>
  <si>
    <t xml:space="preserve">Реализация переданных полномочий муниципального района на обеспечение первичных  мер  пожарной  безопасности
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</si>
  <si>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</si>
  <si>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</si>
  <si>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</si>
  <si>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99 0 00 80220</t>
  </si>
  <si>
    <t>Иные межбюджетные трансферты бюджетам сельских поселений на решение вопросов местного значения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</si>
  <si>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</si>
  <si>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01 2 00 L5190</t>
  </si>
  <si>
    <t>01 5 00 12130</t>
  </si>
  <si>
    <t>Строительство и реконструкция зданий для размещения учреждений культуры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</si>
  <si>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</si>
  <si>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</si>
  <si>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</si>
  <si>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</si>
  <si>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</si>
  <si>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</si>
  <si>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03 1 00 28580</t>
  </si>
  <si>
    <t>05 2 00 S1030</t>
  </si>
  <si>
    <t>Выкуп зданий для размещения общеобразовательных организаций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</si>
  <si>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</si>
  <si>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</si>
  <si>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Е2 00000</t>
  </si>
  <si>
    <t>05 2 Е2 54910</t>
  </si>
  <si>
    <t xml:space="preserve">05 3 00 S3330 </t>
  </si>
  <si>
    <t>05 3 E2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</si>
  <si>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</si>
  <si>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Проведение ремонтных работ по замене оконных блоков в муниципальных общеобразовательных организациях</t>
  </si>
  <si>
    <t>05 8 00 42130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</si>
  <si>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</si>
  <si>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</si>
  <si>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</si>
  <si>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</si>
  <si>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Выкуп зданий для размещения дошкольных образовательных организаций</t>
  </si>
  <si>
    <t>06 3 Р2 52321</t>
  </si>
  <si>
    <t>07 8 00 S9010</t>
  </si>
  <si>
    <t>07 8 00 S9030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</si>
  <si>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</si>
  <si>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</si>
  <si>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3 F1 S3060</t>
  </si>
  <si>
    <t>08 3 F1 S3030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</si>
  <si>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</si>
  <si>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 xml:space="preserve"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 </t>
  </si>
  <si>
    <t>13 0 00 L3721</t>
  </si>
  <si>
    <t>Развитие транспортной инфраструктуры на автомобильных дорогах местного значения на сельских территориях</t>
  </si>
  <si>
    <t>17 0 00 41600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</si>
  <si>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</si>
  <si>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</si>
  <si>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</si>
  <si>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</si>
  <si>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>Обеспечение образовательных организаций 1,2 категории квалифицированной охраной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</si>
  <si>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</si>
  <si>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</si>
  <si>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</si>
  <si>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на 2022 год и на плановый период 2023 и 2024 годов                                                                              </t>
  </si>
  <si>
    <t>2022 год</t>
  </si>
  <si>
    <t>2023 год</t>
  </si>
  <si>
    <t>2024 год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</si>
  <si>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</si>
  <si>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Муниципальная программа "Молодежная политика Сосновского района" на 2021-2023 годы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</si>
  <si>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</si>
  <si>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</si>
  <si>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</si>
  <si>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Муниципальная районная программа  "Развитие физической культуры и спорта в Сосновском муниципальном районе на 2021-2023 годы"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</si>
  <si>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</si>
  <si>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</si>
  <si>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</si>
  <si>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</si>
  <si>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Резервные фонды исполнительных органов местного самоуправления</t>
  </si>
  <si>
    <t>Резервные фонды исполнительных органов местного самоуправления (иные мероприятия)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</si>
  <si>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</si>
  <si>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</si>
  <si>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</si>
  <si>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</si>
  <si>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</si>
  <si>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Подпрограмма "Вакцинопрофилактика"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</si>
  <si>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</si>
  <si>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</si>
  <si>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</si>
  <si>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08 3 F1 00000</t>
  </si>
  <si>
    <t>Муниципальная программа "Формирование современной городской среды" на 2018-2024 годы в Сосновском муниципальном районе"</t>
  </si>
  <si>
    <t>05 3 Е2 50970</t>
  </si>
  <si>
    <t xml:space="preserve">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2022 год и на плановый период 2023 и 2024 годов                                                                                                                                          от  " 22 " декабря  2021 г. № 239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</si>
</sst>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179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62" applyNumberFormat="1" applyFont="1" applyFill="1" applyBorder="1" applyAlignment="1">
      <alignment horizontal="left" vertical="center"/>
    </xf>
    <xf numFmtId="182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left" vertical="center" wrapText="1"/>
    </xf>
    <xf numFmtId="183" fontId="4" fillId="0" borderId="12" xfId="0" applyNumberFormat="1" applyFont="1" applyFill="1" applyBorder="1" applyAlignment="1" applyProtection="1">
      <alignment horizontal="left" vertical="center" wrapText="1"/>
      <protection/>
    </xf>
    <xf numFmtId="182" fontId="4" fillId="0" borderId="0" xfId="62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1" fillId="0" borderId="10" xfId="0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8"/>
  <sheetViews>
    <sheetView tabSelected="1" zoomScale="110" zoomScaleNormal="110" zoomScaleSheetLayoutView="75" workbookViewId="0" topLeftCell="A1">
      <selection activeCell="B1" sqref="B1:H6"/>
    </sheetView>
  </sheetViews>
  <sheetFormatPr defaultColWidth="9.00390625" defaultRowHeight="12.75"/>
  <cols>
    <col min="1" max="1" width="74.00390625" style="11" customWidth="1"/>
    <col min="2" max="2" width="12.875" style="11" customWidth="1"/>
    <col min="3" max="3" width="4.625" style="51" customWidth="1"/>
    <col min="4" max="5" width="3.75390625" style="11" customWidth="1"/>
    <col min="6" max="6" width="13.625" style="11" customWidth="1"/>
    <col min="7" max="7" width="14.625" style="61" customWidth="1"/>
    <col min="8" max="8" width="13.875" style="11" customWidth="1"/>
    <col min="9" max="9" width="17.00390625" style="11" customWidth="1"/>
    <col min="10" max="10" width="16.375" style="11" bestFit="1" customWidth="1"/>
    <col min="11" max="11" width="14.625" style="11" customWidth="1"/>
    <col min="12" max="16384" width="9.125" style="11" customWidth="1"/>
  </cols>
  <sheetData>
    <row r="1" spans="2:14" ht="12.75" customHeight="1">
      <c r="B1" s="99" t="s">
        <v>628</v>
      </c>
      <c r="C1" s="99"/>
      <c r="D1" s="99"/>
      <c r="E1" s="99"/>
      <c r="F1" s="99"/>
      <c r="G1" s="99"/>
      <c r="H1" s="99"/>
      <c r="I1" s="97"/>
      <c r="J1" s="97"/>
      <c r="K1" s="97"/>
      <c r="L1" s="97"/>
      <c r="M1" s="97"/>
      <c r="N1" s="97"/>
    </row>
    <row r="2" spans="2:14" ht="12.75">
      <c r="B2" s="99"/>
      <c r="C2" s="99"/>
      <c r="D2" s="99"/>
      <c r="E2" s="99"/>
      <c r="F2" s="99"/>
      <c r="G2" s="99"/>
      <c r="H2" s="99"/>
      <c r="I2" s="97"/>
      <c r="J2" s="97"/>
      <c r="K2" s="97"/>
      <c r="L2" s="97"/>
      <c r="M2" s="97"/>
      <c r="N2" s="97"/>
    </row>
    <row r="3" spans="2:8" ht="12.75">
      <c r="B3" s="99"/>
      <c r="C3" s="99"/>
      <c r="D3" s="99"/>
      <c r="E3" s="99"/>
      <c r="F3" s="99"/>
      <c r="G3" s="99"/>
      <c r="H3" s="99"/>
    </row>
    <row r="4" spans="2:8" ht="12.75">
      <c r="B4" s="99"/>
      <c r="C4" s="99"/>
      <c r="D4" s="99"/>
      <c r="E4" s="99"/>
      <c r="F4" s="99"/>
      <c r="G4" s="99"/>
      <c r="H4" s="99"/>
    </row>
    <row r="5" spans="2:8" ht="12.75">
      <c r="B5" s="99"/>
      <c r="C5" s="99"/>
      <c r="D5" s="99"/>
      <c r="E5" s="99"/>
      <c r="F5" s="99"/>
      <c r="G5" s="99"/>
      <c r="H5" s="99"/>
    </row>
    <row r="6" spans="2:8" ht="12.75">
      <c r="B6" s="99"/>
      <c r="C6" s="99"/>
      <c r="D6" s="99"/>
      <c r="E6" s="99"/>
      <c r="F6" s="99"/>
      <c r="G6" s="99"/>
      <c r="H6" s="99"/>
    </row>
    <row r="7" spans="2:8" ht="12.75">
      <c r="B7" s="51"/>
      <c r="C7" s="11"/>
      <c r="F7" s="52"/>
      <c r="G7" s="11"/>
      <c r="H7" s="51"/>
    </row>
    <row r="8" spans="1:8" ht="69" customHeight="1">
      <c r="A8" s="102" t="s">
        <v>600</v>
      </c>
      <c r="B8" s="102"/>
      <c r="C8" s="102"/>
      <c r="D8" s="102"/>
      <c r="E8" s="102"/>
      <c r="F8" s="102"/>
      <c r="G8" s="102"/>
      <c r="H8" s="102"/>
    </row>
    <row r="9" spans="1:7" ht="14.25" hidden="1">
      <c r="A9" s="100"/>
      <c r="B9" s="100"/>
      <c r="C9" s="100"/>
      <c r="D9" s="100"/>
      <c r="E9" s="100"/>
      <c r="F9" s="100"/>
      <c r="G9" s="100"/>
    </row>
    <row r="10" spans="1:8" ht="12.75">
      <c r="A10" s="53"/>
      <c r="B10" s="53"/>
      <c r="C10" s="53"/>
      <c r="D10" s="53"/>
      <c r="E10" s="53"/>
      <c r="F10" s="54"/>
      <c r="G10" s="11"/>
      <c r="H10" s="86" t="s">
        <v>530</v>
      </c>
    </row>
    <row r="11" spans="1:11" ht="25.5" customHeight="1">
      <c r="A11" s="101" t="s">
        <v>301</v>
      </c>
      <c r="B11" s="101" t="s">
        <v>302</v>
      </c>
      <c r="C11" s="101"/>
      <c r="D11" s="101"/>
      <c r="E11" s="101"/>
      <c r="F11" s="103" t="s">
        <v>601</v>
      </c>
      <c r="G11" s="103" t="s">
        <v>602</v>
      </c>
      <c r="H11" s="103" t="s">
        <v>603</v>
      </c>
      <c r="K11" s="11" t="s">
        <v>463</v>
      </c>
    </row>
    <row r="12" spans="1:8" ht="75" customHeight="1">
      <c r="A12" s="101"/>
      <c r="B12" s="9" t="s">
        <v>305</v>
      </c>
      <c r="C12" s="18" t="s">
        <v>244</v>
      </c>
      <c r="D12" s="17" t="s">
        <v>304</v>
      </c>
      <c r="E12" s="18" t="s">
        <v>329</v>
      </c>
      <c r="F12" s="103"/>
      <c r="G12" s="103"/>
      <c r="H12" s="103"/>
    </row>
    <row r="13" spans="1:8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</row>
    <row r="14" spans="1:10" ht="12.75">
      <c r="A14" s="55" t="s">
        <v>303</v>
      </c>
      <c r="B14" s="9"/>
      <c r="C14" s="4"/>
      <c r="D14" s="4"/>
      <c r="E14" s="4"/>
      <c r="F14" s="64">
        <f>F15+F91+F94+F192+F198+F305+F353+F405+F426+F436+F449+F452+F455+F467+F473+F485+F482+F503+F509+F516+F523+F529+F532+F535+F538+F545+F551+F562+F557</f>
        <v>3997872800</v>
      </c>
      <c r="G14" s="64">
        <f>G15+G91+G94+G192+G198+G305+G353+G405+G426+G436+G449+G452+G455+G467+G473+G485+G482+G503+G509+G516+G523+G529+G532+G535+G538+G545+G551+G562+G557</f>
        <v>5482090900.000001</v>
      </c>
      <c r="H14" s="64">
        <f>H15+H91+H94+H192+H198+H305+H353+H405+H426+H436+H449+H452+H455+H467+H473+H485+H482+H503+H509+H516+H523+H529+H532+H535+H538+H545+H551+H562+H557</f>
        <v>3108266700</v>
      </c>
      <c r="I14" s="56"/>
      <c r="J14" s="56"/>
    </row>
    <row r="15" spans="1:10" ht="22.5">
      <c r="A15" s="7" t="s">
        <v>620</v>
      </c>
      <c r="B15" s="70" t="s">
        <v>188</v>
      </c>
      <c r="C15" s="62"/>
      <c r="D15" s="62"/>
      <c r="E15" s="62"/>
      <c r="F15" s="64">
        <f>F16+F21+F37+F43+F46+F72+F77</f>
        <v>304563675.31</v>
      </c>
      <c r="G15" s="64">
        <f>G16+G21+G37+G43+G46+G72+G77</f>
        <v>225464248.21</v>
      </c>
      <c r="H15" s="64">
        <f>H16+H21+H37+H43+H46+H72+H77</f>
        <v>226205079.25</v>
      </c>
      <c r="I15" s="56"/>
      <c r="J15" s="56"/>
    </row>
    <row r="16" spans="1:9" ht="22.5">
      <c r="A16" s="8" t="s">
        <v>252</v>
      </c>
      <c r="B16" s="70" t="s">
        <v>189</v>
      </c>
      <c r="C16" s="62"/>
      <c r="D16" s="62"/>
      <c r="E16" s="62"/>
      <c r="F16" s="64">
        <f>F17+F19</f>
        <v>86570122.6</v>
      </c>
      <c r="G16" s="64">
        <f>G17+G19</f>
        <v>90032927.5</v>
      </c>
      <c r="H16" s="64">
        <f>H17+H19</f>
        <v>93634244.6</v>
      </c>
      <c r="I16" s="56"/>
    </row>
    <row r="17" spans="1:8" ht="22.5">
      <c r="A17" s="7" t="s">
        <v>359</v>
      </c>
      <c r="B17" s="3" t="s">
        <v>50</v>
      </c>
      <c r="C17" s="62"/>
      <c r="D17" s="62"/>
      <c r="E17" s="62"/>
      <c r="F17" s="64">
        <f>F18</f>
        <v>85070122.6</v>
      </c>
      <c r="G17" s="64">
        <f>G18</f>
        <v>88472927.5</v>
      </c>
      <c r="H17" s="64">
        <f>H18</f>
        <v>92011844.6</v>
      </c>
    </row>
    <row r="18" spans="1:8" ht="22.5">
      <c r="A18" s="5" t="s">
        <v>338</v>
      </c>
      <c r="B18" s="3" t="s">
        <v>50</v>
      </c>
      <c r="C18" s="62" t="s">
        <v>336</v>
      </c>
      <c r="D18" s="62" t="s">
        <v>314</v>
      </c>
      <c r="E18" s="62" t="s">
        <v>306</v>
      </c>
      <c r="F18" s="88">
        <f>7088077.91+51155179.2+15448864.12+415667.57+10962333.8</f>
        <v>85070122.6</v>
      </c>
      <c r="G18" s="88">
        <f>7371601.03+53201386.37+16066818.68+432294.27+11400827.15</f>
        <v>88472927.5</v>
      </c>
      <c r="H18" s="88">
        <f>7666465.07+55329441.82+16709491.43+449586.04+11856860.24</f>
        <v>92011844.6</v>
      </c>
    </row>
    <row r="19" spans="1:8" ht="22.5">
      <c r="A19" s="5" t="s">
        <v>360</v>
      </c>
      <c r="B19" s="3" t="s">
        <v>51</v>
      </c>
      <c r="C19" s="62"/>
      <c r="D19" s="62"/>
      <c r="E19" s="62"/>
      <c r="F19" s="64">
        <f>F20</f>
        <v>1500000</v>
      </c>
      <c r="G19" s="65">
        <f>G20</f>
        <v>1560000</v>
      </c>
      <c r="H19" s="65">
        <f>H20</f>
        <v>1622400</v>
      </c>
    </row>
    <row r="20" spans="1:8" ht="22.5">
      <c r="A20" s="5" t="s">
        <v>338</v>
      </c>
      <c r="B20" s="3" t="s">
        <v>51</v>
      </c>
      <c r="C20" s="62" t="s">
        <v>336</v>
      </c>
      <c r="D20" s="62" t="s">
        <v>314</v>
      </c>
      <c r="E20" s="62" t="s">
        <v>306</v>
      </c>
      <c r="F20" s="88">
        <v>1500000</v>
      </c>
      <c r="G20" s="88">
        <v>1560000</v>
      </c>
      <c r="H20" s="88">
        <v>1622400</v>
      </c>
    </row>
    <row r="21" spans="1:8" ht="12.75">
      <c r="A21" s="14" t="s">
        <v>190</v>
      </c>
      <c r="B21" s="70" t="s">
        <v>191</v>
      </c>
      <c r="C21" s="62"/>
      <c r="D21" s="62"/>
      <c r="E21" s="62"/>
      <c r="F21" s="64">
        <f>F22+F30+F32+F34</f>
        <v>54112576.37</v>
      </c>
      <c r="G21" s="64">
        <f>G22+G30+G32+G34</f>
        <v>40448975.42</v>
      </c>
      <c r="H21" s="64">
        <f>H22+H30+H32+H34</f>
        <v>41885318.44</v>
      </c>
    </row>
    <row r="22" spans="1:8" ht="12.75">
      <c r="A22" s="5" t="s">
        <v>363</v>
      </c>
      <c r="B22" s="3" t="s">
        <v>52</v>
      </c>
      <c r="C22" s="3"/>
      <c r="D22" s="62"/>
      <c r="E22" s="62"/>
      <c r="F22" s="64">
        <f>F23+F24+F25+F26+F27+F28+F29</f>
        <v>36297476.37</v>
      </c>
      <c r="G22" s="64">
        <f>G23+G24+G25+G26+G27+G28+G29</f>
        <v>37665375.42</v>
      </c>
      <c r="H22" s="64">
        <f>H23+H24+H25+H26+H27+H28+H29</f>
        <v>39087990.44</v>
      </c>
    </row>
    <row r="23" spans="1:8" ht="12.75">
      <c r="A23" s="6" t="s">
        <v>297</v>
      </c>
      <c r="B23" s="3" t="s">
        <v>52</v>
      </c>
      <c r="C23" s="3" t="s">
        <v>339</v>
      </c>
      <c r="D23" s="62" t="s">
        <v>314</v>
      </c>
      <c r="E23" s="62" t="s">
        <v>306</v>
      </c>
      <c r="F23" s="88">
        <v>24394724.81</v>
      </c>
      <c r="G23" s="88">
        <v>25370513.8</v>
      </c>
      <c r="H23" s="88">
        <v>26385334.35</v>
      </c>
    </row>
    <row r="24" spans="1:8" ht="22.5">
      <c r="A24" s="6" t="s">
        <v>298</v>
      </c>
      <c r="B24" s="3" t="s">
        <v>52</v>
      </c>
      <c r="C24" s="3" t="s">
        <v>296</v>
      </c>
      <c r="D24" s="62" t="s">
        <v>314</v>
      </c>
      <c r="E24" s="62" t="s">
        <v>306</v>
      </c>
      <c r="F24" s="88">
        <v>7367206.89</v>
      </c>
      <c r="G24" s="88">
        <v>7661895.17</v>
      </c>
      <c r="H24" s="88">
        <v>7968370.98</v>
      </c>
    </row>
    <row r="25" spans="1:8" ht="12.75">
      <c r="A25" s="7" t="s">
        <v>347</v>
      </c>
      <c r="B25" s="3" t="s">
        <v>52</v>
      </c>
      <c r="C25" s="3" t="s">
        <v>346</v>
      </c>
      <c r="D25" s="62" t="s">
        <v>314</v>
      </c>
      <c r="E25" s="62" t="s">
        <v>306</v>
      </c>
      <c r="F25" s="88">
        <v>1962377.6</v>
      </c>
      <c r="G25" s="88">
        <v>2040872.7</v>
      </c>
      <c r="H25" s="88">
        <v>2122507.61</v>
      </c>
    </row>
    <row r="26" spans="1:8" ht="12.75">
      <c r="A26" s="7" t="s">
        <v>263</v>
      </c>
      <c r="B26" s="3" t="s">
        <v>52</v>
      </c>
      <c r="C26" s="3" t="s">
        <v>327</v>
      </c>
      <c r="D26" s="62" t="s">
        <v>314</v>
      </c>
      <c r="E26" s="62" t="s">
        <v>306</v>
      </c>
      <c r="F26" s="88">
        <v>2100000</v>
      </c>
      <c r="G26" s="88">
        <v>2100000</v>
      </c>
      <c r="H26" s="88">
        <v>2100000</v>
      </c>
    </row>
    <row r="27" spans="1:8" ht="12.75">
      <c r="A27" s="29" t="s">
        <v>362</v>
      </c>
      <c r="B27" s="3" t="s">
        <v>52</v>
      </c>
      <c r="C27" s="3" t="s">
        <v>361</v>
      </c>
      <c r="D27" s="62" t="s">
        <v>314</v>
      </c>
      <c r="E27" s="62" t="s">
        <v>306</v>
      </c>
      <c r="F27" s="88">
        <v>445167.07</v>
      </c>
      <c r="G27" s="88">
        <v>462973.75</v>
      </c>
      <c r="H27" s="88">
        <v>481492.7</v>
      </c>
    </row>
    <row r="28" spans="1:8" ht="12.75">
      <c r="A28" s="7" t="s">
        <v>331</v>
      </c>
      <c r="B28" s="3" t="s">
        <v>52</v>
      </c>
      <c r="C28" s="3" t="s">
        <v>328</v>
      </c>
      <c r="D28" s="62" t="s">
        <v>314</v>
      </c>
      <c r="E28" s="62" t="s">
        <v>306</v>
      </c>
      <c r="F28" s="88">
        <v>23000</v>
      </c>
      <c r="G28" s="88">
        <v>23920</v>
      </c>
      <c r="H28" s="88">
        <v>24876.8</v>
      </c>
    </row>
    <row r="29" spans="1:8" ht="12.75">
      <c r="A29" s="5" t="s">
        <v>293</v>
      </c>
      <c r="B29" s="3" t="s">
        <v>52</v>
      </c>
      <c r="C29" s="3" t="s">
        <v>330</v>
      </c>
      <c r="D29" s="62" t="s">
        <v>314</v>
      </c>
      <c r="E29" s="62" t="s">
        <v>306</v>
      </c>
      <c r="F29" s="88">
        <v>5000</v>
      </c>
      <c r="G29" s="88">
        <v>5200</v>
      </c>
      <c r="H29" s="88">
        <v>5408</v>
      </c>
    </row>
    <row r="30" spans="1:8" ht="22.5">
      <c r="A30" s="7" t="s">
        <v>364</v>
      </c>
      <c r="B30" s="3" t="s">
        <v>53</v>
      </c>
      <c r="C30" s="3"/>
      <c r="D30" s="62"/>
      <c r="E30" s="62"/>
      <c r="F30" s="64">
        <f>F31</f>
        <v>1330000</v>
      </c>
      <c r="G30" s="64">
        <f>G31</f>
        <v>1343200</v>
      </c>
      <c r="H30" s="64">
        <f>H31</f>
        <v>1356928</v>
      </c>
    </row>
    <row r="31" spans="1:8" ht="12.75">
      <c r="A31" s="7" t="s">
        <v>263</v>
      </c>
      <c r="B31" s="3" t="s">
        <v>53</v>
      </c>
      <c r="C31" s="3" t="s">
        <v>327</v>
      </c>
      <c r="D31" s="62" t="s">
        <v>314</v>
      </c>
      <c r="E31" s="62" t="s">
        <v>306</v>
      </c>
      <c r="F31" s="88">
        <f>1000000+330000</f>
        <v>1330000</v>
      </c>
      <c r="G31" s="88">
        <f>1000000+343200</f>
        <v>1343200</v>
      </c>
      <c r="H31" s="88">
        <f>1000000+356928</f>
        <v>1356928</v>
      </c>
    </row>
    <row r="32" spans="1:8" ht="22.5">
      <c r="A32" s="7" t="s">
        <v>553</v>
      </c>
      <c r="B32" s="3" t="s">
        <v>554</v>
      </c>
      <c r="C32" s="3"/>
      <c r="D32" s="62"/>
      <c r="E32" s="62"/>
      <c r="F32" s="88">
        <f>F33</f>
        <v>1485100</v>
      </c>
      <c r="G32" s="88">
        <f>G33</f>
        <v>1440400</v>
      </c>
      <c r="H32" s="88">
        <f>H33</f>
        <v>1440400</v>
      </c>
    </row>
    <row r="33" spans="1:8" ht="12.75">
      <c r="A33" s="7" t="s">
        <v>263</v>
      </c>
      <c r="B33" s="3" t="s">
        <v>554</v>
      </c>
      <c r="C33" s="3" t="s">
        <v>327</v>
      </c>
      <c r="D33" s="3" t="s">
        <v>314</v>
      </c>
      <c r="E33" s="3" t="s">
        <v>306</v>
      </c>
      <c r="F33" s="88">
        <f>1000000+485100</f>
        <v>1485100</v>
      </c>
      <c r="G33" s="88">
        <f>1000000+440400</f>
        <v>1440400</v>
      </c>
      <c r="H33" s="88">
        <f>1000000+440400</f>
        <v>1440400</v>
      </c>
    </row>
    <row r="34" spans="1:8" ht="12.75">
      <c r="A34" s="7" t="s">
        <v>80</v>
      </c>
      <c r="B34" s="3" t="s">
        <v>531</v>
      </c>
      <c r="C34" s="3"/>
      <c r="D34" s="62"/>
      <c r="E34" s="62"/>
      <c r="F34" s="88">
        <f aca="true" t="shared" si="0" ref="F34:H35">F35</f>
        <v>15000000</v>
      </c>
      <c r="G34" s="88">
        <f t="shared" si="0"/>
        <v>0</v>
      </c>
      <c r="H34" s="88">
        <f t="shared" si="0"/>
        <v>0</v>
      </c>
    </row>
    <row r="35" spans="1:8" ht="12.75">
      <c r="A35" s="7" t="s">
        <v>533</v>
      </c>
      <c r="B35" s="3" t="s">
        <v>532</v>
      </c>
      <c r="C35" s="3"/>
      <c r="D35" s="62"/>
      <c r="E35" s="62"/>
      <c r="F35" s="88">
        <f t="shared" si="0"/>
        <v>15000000</v>
      </c>
      <c r="G35" s="88">
        <f t="shared" si="0"/>
        <v>0</v>
      </c>
      <c r="H35" s="88">
        <f t="shared" si="0"/>
        <v>0</v>
      </c>
    </row>
    <row r="36" spans="1:8" ht="12.75">
      <c r="A36" s="7" t="s">
        <v>263</v>
      </c>
      <c r="B36" s="3" t="s">
        <v>532</v>
      </c>
      <c r="C36" s="3" t="s">
        <v>327</v>
      </c>
      <c r="D36" s="3" t="s">
        <v>314</v>
      </c>
      <c r="E36" s="3" t="s">
        <v>306</v>
      </c>
      <c r="F36" s="88">
        <f>5000000+10000000</f>
        <v>15000000</v>
      </c>
      <c r="G36" s="88">
        <v>0</v>
      </c>
      <c r="H36" s="88">
        <v>0</v>
      </c>
    </row>
    <row r="37" spans="1:8" ht="12.75">
      <c r="A37" s="14" t="s">
        <v>192</v>
      </c>
      <c r="B37" s="3" t="s">
        <v>193</v>
      </c>
      <c r="C37" s="62"/>
      <c r="D37" s="62"/>
      <c r="E37" s="62"/>
      <c r="F37" s="64">
        <f>F38</f>
        <v>2849290.2800000003</v>
      </c>
      <c r="G37" s="65">
        <f>G38</f>
        <v>2963261.8899999997</v>
      </c>
      <c r="H37" s="65">
        <f>H38</f>
        <v>3081792.37</v>
      </c>
    </row>
    <row r="38" spans="1:8" ht="12.75">
      <c r="A38" s="7" t="s">
        <v>561</v>
      </c>
      <c r="B38" s="3" t="s">
        <v>54</v>
      </c>
      <c r="C38" s="62"/>
      <c r="D38" s="62"/>
      <c r="E38" s="62"/>
      <c r="F38" s="64">
        <f>F39+F40+F41+F42</f>
        <v>2849290.2800000003</v>
      </c>
      <c r="G38" s="64">
        <f>G39+G40+G41+G42</f>
        <v>2963261.8899999997</v>
      </c>
      <c r="H38" s="64">
        <f>H39+H40+H41+H42</f>
        <v>3081792.37</v>
      </c>
    </row>
    <row r="39" spans="1:8" ht="12.75">
      <c r="A39" s="6" t="s">
        <v>297</v>
      </c>
      <c r="B39" s="3" t="s">
        <v>54</v>
      </c>
      <c r="C39" s="3" t="s">
        <v>339</v>
      </c>
      <c r="D39" s="62" t="s">
        <v>314</v>
      </c>
      <c r="E39" s="62" t="s">
        <v>306</v>
      </c>
      <c r="F39" s="88">
        <v>1718121.57</v>
      </c>
      <c r="G39" s="88">
        <v>1786846.43</v>
      </c>
      <c r="H39" s="88">
        <v>1858320.29</v>
      </c>
    </row>
    <row r="40" spans="1:10" ht="22.5">
      <c r="A40" s="6" t="s">
        <v>298</v>
      </c>
      <c r="B40" s="3" t="s">
        <v>54</v>
      </c>
      <c r="C40" s="3" t="s">
        <v>296</v>
      </c>
      <c r="D40" s="62" t="s">
        <v>314</v>
      </c>
      <c r="E40" s="62" t="s">
        <v>306</v>
      </c>
      <c r="F40" s="88">
        <v>518872.71</v>
      </c>
      <c r="G40" s="88">
        <v>539627.62</v>
      </c>
      <c r="H40" s="88">
        <v>561212.73</v>
      </c>
      <c r="J40" s="87" t="s">
        <v>463</v>
      </c>
    </row>
    <row r="41" spans="1:8" ht="12.75">
      <c r="A41" s="7" t="s">
        <v>347</v>
      </c>
      <c r="B41" s="3" t="s">
        <v>54</v>
      </c>
      <c r="C41" s="3" t="s">
        <v>346</v>
      </c>
      <c r="D41" s="62" t="s">
        <v>314</v>
      </c>
      <c r="E41" s="62" t="s">
        <v>306</v>
      </c>
      <c r="F41" s="88">
        <v>219696</v>
      </c>
      <c r="G41" s="88">
        <v>228483.84</v>
      </c>
      <c r="H41" s="88">
        <v>237623.19</v>
      </c>
    </row>
    <row r="42" spans="1:8" ht="12.75">
      <c r="A42" s="7" t="s">
        <v>263</v>
      </c>
      <c r="B42" s="3" t="s">
        <v>54</v>
      </c>
      <c r="C42" s="3" t="s">
        <v>327</v>
      </c>
      <c r="D42" s="62" t="s">
        <v>314</v>
      </c>
      <c r="E42" s="62" t="s">
        <v>306</v>
      </c>
      <c r="F42" s="88">
        <v>392600</v>
      </c>
      <c r="G42" s="88">
        <v>408304</v>
      </c>
      <c r="H42" s="88">
        <v>424636.16</v>
      </c>
    </row>
    <row r="43" spans="1:8" ht="22.5">
      <c r="A43" s="14" t="s">
        <v>237</v>
      </c>
      <c r="B43" s="70" t="s">
        <v>208</v>
      </c>
      <c r="C43" s="62"/>
      <c r="D43" s="62"/>
      <c r="E43" s="62"/>
      <c r="F43" s="64">
        <f aca="true" t="shared" si="1" ref="F43:H44">F44</f>
        <v>50377630.68</v>
      </c>
      <c r="G43" s="65">
        <f t="shared" si="1"/>
        <v>52392735.90000001</v>
      </c>
      <c r="H43" s="65">
        <f t="shared" si="1"/>
        <v>54488445.34</v>
      </c>
    </row>
    <row r="44" spans="1:8" ht="22.5">
      <c r="A44" s="7" t="s">
        <v>365</v>
      </c>
      <c r="B44" s="3" t="s">
        <v>49</v>
      </c>
      <c r="C44" s="62"/>
      <c r="D44" s="62"/>
      <c r="E44" s="62"/>
      <c r="F44" s="64">
        <f t="shared" si="1"/>
        <v>50377630.68</v>
      </c>
      <c r="G44" s="65">
        <f t="shared" si="1"/>
        <v>52392735.90000001</v>
      </c>
      <c r="H44" s="65">
        <f t="shared" si="1"/>
        <v>54488445.34</v>
      </c>
    </row>
    <row r="45" spans="1:8" ht="22.5">
      <c r="A45" s="5" t="s">
        <v>338</v>
      </c>
      <c r="B45" s="3" t="s">
        <v>49</v>
      </c>
      <c r="C45" s="62" t="s">
        <v>336</v>
      </c>
      <c r="D45" s="62" t="s">
        <v>315</v>
      </c>
      <c r="E45" s="62" t="s">
        <v>309</v>
      </c>
      <c r="F45" s="88">
        <f>2384814.27+112799.35+36238946.48+10944161.84+696908.74</f>
        <v>50377630.68</v>
      </c>
      <c r="G45" s="88">
        <f>2480206.84+37688504.34+11381928.31+117311.32+724785.09</f>
        <v>52392735.90000001</v>
      </c>
      <c r="H45" s="88">
        <v>54488445.34</v>
      </c>
    </row>
    <row r="46" spans="1:9" ht="22.5">
      <c r="A46" s="8" t="s">
        <v>209</v>
      </c>
      <c r="B46" s="70" t="s">
        <v>207</v>
      </c>
      <c r="C46" s="62"/>
      <c r="D46" s="62"/>
      <c r="E46" s="62"/>
      <c r="F46" s="64">
        <f>F47+F49+F56+F58+F53+F51+F62+F65+F60+F70</f>
        <v>90194880</v>
      </c>
      <c r="G46" s="64">
        <f>G47+G49+G56+G58+G53+G51+G62+G65+G60+G70</f>
        <v>19072000</v>
      </c>
      <c r="H46" s="64">
        <f>H47+H49+H56+H58+H53+H51+H62+H65+H60+H70</f>
        <v>12700000</v>
      </c>
      <c r="I46" s="57"/>
    </row>
    <row r="47" spans="1:9" ht="12.75">
      <c r="A47" s="26" t="s">
        <v>556</v>
      </c>
      <c r="B47" s="3" t="s">
        <v>555</v>
      </c>
      <c r="C47" s="62"/>
      <c r="D47" s="62"/>
      <c r="E47" s="62"/>
      <c r="F47" s="64">
        <f>F48</f>
        <v>3500000</v>
      </c>
      <c r="G47" s="64">
        <v>0</v>
      </c>
      <c r="H47" s="64">
        <v>0</v>
      </c>
      <c r="I47" s="57"/>
    </row>
    <row r="48" spans="1:9" ht="22.5">
      <c r="A48" s="7" t="s">
        <v>349</v>
      </c>
      <c r="B48" s="3" t="s">
        <v>555</v>
      </c>
      <c r="C48" s="62" t="s">
        <v>348</v>
      </c>
      <c r="D48" s="62" t="s">
        <v>314</v>
      </c>
      <c r="E48" s="62" t="s">
        <v>306</v>
      </c>
      <c r="F48" s="88">
        <v>3500000</v>
      </c>
      <c r="G48" s="88">
        <v>0</v>
      </c>
      <c r="H48" s="88">
        <v>0</v>
      </c>
      <c r="I48" s="57"/>
    </row>
    <row r="49" spans="1:8" ht="24">
      <c r="A49" s="2" t="s">
        <v>407</v>
      </c>
      <c r="B49" s="70" t="s">
        <v>406</v>
      </c>
      <c r="C49" s="62"/>
      <c r="D49" s="62"/>
      <c r="E49" s="62"/>
      <c r="F49" s="64">
        <f>F50</f>
        <v>500000</v>
      </c>
      <c r="G49" s="65">
        <f>G50</f>
        <v>500000</v>
      </c>
      <c r="H49" s="65">
        <f>H50</f>
        <v>500000</v>
      </c>
    </row>
    <row r="50" spans="1:8" ht="12.75">
      <c r="A50" s="10" t="s">
        <v>241</v>
      </c>
      <c r="B50" s="70" t="s">
        <v>406</v>
      </c>
      <c r="C50" s="62" t="s">
        <v>337</v>
      </c>
      <c r="D50" s="62" t="s">
        <v>315</v>
      </c>
      <c r="E50" s="62" t="s">
        <v>309</v>
      </c>
      <c r="F50" s="88">
        <v>500000</v>
      </c>
      <c r="G50" s="88">
        <v>500000</v>
      </c>
      <c r="H50" s="88">
        <v>500000</v>
      </c>
    </row>
    <row r="51" spans="1:8" ht="24">
      <c r="A51" s="2" t="s">
        <v>412</v>
      </c>
      <c r="B51" s="70" t="s">
        <v>411</v>
      </c>
      <c r="C51" s="62"/>
      <c r="D51" s="62"/>
      <c r="E51" s="62"/>
      <c r="F51" s="64">
        <f>F52</f>
        <v>7310000</v>
      </c>
      <c r="G51" s="65">
        <f>G52</f>
        <v>3500000</v>
      </c>
      <c r="H51" s="65">
        <f>H52</f>
        <v>3500000</v>
      </c>
    </row>
    <row r="52" spans="1:8" ht="12.75">
      <c r="A52" s="10" t="s">
        <v>241</v>
      </c>
      <c r="B52" s="70" t="s">
        <v>411</v>
      </c>
      <c r="C52" s="62" t="s">
        <v>337</v>
      </c>
      <c r="D52" s="62" t="s">
        <v>314</v>
      </c>
      <c r="E52" s="62" t="s">
        <v>306</v>
      </c>
      <c r="F52" s="88">
        <f>6800000+10000+500000</f>
        <v>7310000</v>
      </c>
      <c r="G52" s="88">
        <v>3500000</v>
      </c>
      <c r="H52" s="88">
        <v>3500000</v>
      </c>
    </row>
    <row r="53" spans="1:8" ht="24">
      <c r="A53" s="2" t="s">
        <v>562</v>
      </c>
      <c r="B53" s="70" t="s">
        <v>410</v>
      </c>
      <c r="C53" s="62"/>
      <c r="D53" s="62"/>
      <c r="E53" s="62"/>
      <c r="F53" s="64">
        <f>F54+F55</f>
        <v>2200000</v>
      </c>
      <c r="G53" s="65">
        <f>G54+G55</f>
        <v>4200000</v>
      </c>
      <c r="H53" s="65">
        <f>H54+H55</f>
        <v>4200000</v>
      </c>
    </row>
    <row r="54" spans="1:8" ht="12.75">
      <c r="A54" s="7" t="s">
        <v>347</v>
      </c>
      <c r="B54" s="70" t="s">
        <v>410</v>
      </c>
      <c r="C54" s="62" t="s">
        <v>346</v>
      </c>
      <c r="D54" s="62" t="s">
        <v>314</v>
      </c>
      <c r="E54" s="62" t="s">
        <v>306</v>
      </c>
      <c r="F54" s="88">
        <v>1000000</v>
      </c>
      <c r="G54" s="88">
        <v>2000000</v>
      </c>
      <c r="H54" s="88">
        <v>2000000</v>
      </c>
    </row>
    <row r="55" spans="1:8" ht="12.75">
      <c r="A55" s="7" t="s">
        <v>263</v>
      </c>
      <c r="B55" s="70" t="s">
        <v>410</v>
      </c>
      <c r="C55" s="62" t="s">
        <v>327</v>
      </c>
      <c r="D55" s="62" t="s">
        <v>314</v>
      </c>
      <c r="E55" s="62" t="s">
        <v>306</v>
      </c>
      <c r="F55" s="88">
        <v>1200000</v>
      </c>
      <c r="G55" s="88">
        <v>2200000</v>
      </c>
      <c r="H55" s="88">
        <v>2200000</v>
      </c>
    </row>
    <row r="56" spans="1:8" ht="24">
      <c r="A56" s="2" t="s">
        <v>409</v>
      </c>
      <c r="B56" s="70" t="s">
        <v>408</v>
      </c>
      <c r="C56" s="62"/>
      <c r="D56" s="62"/>
      <c r="E56" s="62"/>
      <c r="F56" s="64">
        <f>F57</f>
        <v>4500000</v>
      </c>
      <c r="G56" s="65">
        <f>G57</f>
        <v>4500000</v>
      </c>
      <c r="H56" s="65">
        <f>H57</f>
        <v>4500000</v>
      </c>
    </row>
    <row r="57" spans="1:8" ht="12.75">
      <c r="A57" s="7" t="s">
        <v>263</v>
      </c>
      <c r="B57" s="70" t="s">
        <v>408</v>
      </c>
      <c r="C57" s="62" t="s">
        <v>327</v>
      </c>
      <c r="D57" s="62" t="s">
        <v>314</v>
      </c>
      <c r="E57" s="62" t="s">
        <v>306</v>
      </c>
      <c r="F57" s="88">
        <v>4500000</v>
      </c>
      <c r="G57" s="88">
        <v>4500000</v>
      </c>
      <c r="H57" s="88">
        <v>4500000</v>
      </c>
    </row>
    <row r="58" spans="1:8" ht="33.75">
      <c r="A58" s="7" t="s">
        <v>535</v>
      </c>
      <c r="B58" s="89" t="s">
        <v>534</v>
      </c>
      <c r="C58" s="62"/>
      <c r="D58" s="62"/>
      <c r="E58" s="62"/>
      <c r="F58" s="88">
        <f>F59</f>
        <v>0</v>
      </c>
      <c r="G58" s="88">
        <f>G59</f>
        <v>2817200</v>
      </c>
      <c r="H58" s="88">
        <f>H59</f>
        <v>0</v>
      </c>
    </row>
    <row r="59" spans="1:8" ht="12.75">
      <c r="A59" s="27" t="s">
        <v>241</v>
      </c>
      <c r="B59" s="89" t="s">
        <v>534</v>
      </c>
      <c r="C59" s="62" t="s">
        <v>337</v>
      </c>
      <c r="D59" s="62" t="s">
        <v>314</v>
      </c>
      <c r="E59" s="62" t="s">
        <v>306</v>
      </c>
      <c r="F59" s="88">
        <v>0</v>
      </c>
      <c r="G59" s="88">
        <v>2817200</v>
      </c>
      <c r="H59" s="88">
        <v>0</v>
      </c>
    </row>
    <row r="60" spans="1:8" ht="36">
      <c r="A60" s="27" t="s">
        <v>557</v>
      </c>
      <c r="B60" s="70" t="s">
        <v>558</v>
      </c>
      <c r="C60" s="3"/>
      <c r="D60" s="3"/>
      <c r="E60" s="3"/>
      <c r="F60" s="63">
        <f>F61</f>
        <v>69888780</v>
      </c>
      <c r="G60" s="63">
        <f>G61</f>
        <v>0</v>
      </c>
      <c r="H60" s="63">
        <f>H61</f>
        <v>0</v>
      </c>
    </row>
    <row r="61" spans="1:8" ht="22.5">
      <c r="A61" s="7" t="s">
        <v>349</v>
      </c>
      <c r="B61" s="70" t="s">
        <v>558</v>
      </c>
      <c r="C61" s="3" t="s">
        <v>348</v>
      </c>
      <c r="D61" s="62" t="s">
        <v>314</v>
      </c>
      <c r="E61" s="62" t="s">
        <v>306</v>
      </c>
      <c r="F61" s="90">
        <f>63403900+6484880</f>
        <v>69888780</v>
      </c>
      <c r="G61" s="90">
        <v>0</v>
      </c>
      <c r="H61" s="90">
        <v>0</v>
      </c>
    </row>
    <row r="62" spans="1:8" ht="12.75">
      <c r="A62" s="8" t="s">
        <v>80</v>
      </c>
      <c r="B62" s="3" t="s">
        <v>55</v>
      </c>
      <c r="C62" s="62"/>
      <c r="D62" s="62"/>
      <c r="E62" s="62"/>
      <c r="F62" s="64">
        <f aca="true" t="shared" si="2" ref="F62:H63">F63</f>
        <v>0</v>
      </c>
      <c r="G62" s="64">
        <f t="shared" si="2"/>
        <v>3554800</v>
      </c>
      <c r="H62" s="64">
        <f t="shared" si="2"/>
        <v>0</v>
      </c>
    </row>
    <row r="63" spans="1:8" ht="24">
      <c r="A63" s="10" t="s">
        <v>415</v>
      </c>
      <c r="B63" s="12" t="s">
        <v>414</v>
      </c>
      <c r="C63" s="3"/>
      <c r="D63" s="3"/>
      <c r="E63" s="3"/>
      <c r="F63" s="63">
        <f t="shared" si="2"/>
        <v>0</v>
      </c>
      <c r="G63" s="63">
        <f t="shared" si="2"/>
        <v>3554800</v>
      </c>
      <c r="H63" s="63">
        <f t="shared" si="2"/>
        <v>0</v>
      </c>
    </row>
    <row r="64" spans="1:8" ht="12.75">
      <c r="A64" s="10" t="s">
        <v>241</v>
      </c>
      <c r="B64" s="12" t="s">
        <v>414</v>
      </c>
      <c r="C64" s="3" t="s">
        <v>337</v>
      </c>
      <c r="D64" s="3" t="s">
        <v>315</v>
      </c>
      <c r="E64" s="3" t="s">
        <v>309</v>
      </c>
      <c r="F64" s="64">
        <v>0</v>
      </c>
      <c r="G64" s="64">
        <v>3554800</v>
      </c>
      <c r="H64" s="64">
        <v>0</v>
      </c>
    </row>
    <row r="65" spans="1:8" ht="12.75">
      <c r="A65" s="79" t="s">
        <v>501</v>
      </c>
      <c r="B65" s="70" t="s">
        <v>502</v>
      </c>
      <c r="C65" s="3"/>
      <c r="D65" s="3"/>
      <c r="E65" s="3"/>
      <c r="F65" s="63">
        <f>F66+F68</f>
        <v>205500</v>
      </c>
      <c r="G65" s="63">
        <f>G66+G68</f>
        <v>0</v>
      </c>
      <c r="H65" s="63">
        <f>H66+H68</f>
        <v>0</v>
      </c>
    </row>
    <row r="66" spans="1:8" ht="12.75">
      <c r="A66" s="26" t="s">
        <v>417</v>
      </c>
      <c r="B66" s="70" t="s">
        <v>500</v>
      </c>
      <c r="C66" s="80"/>
      <c r="D66" s="80"/>
      <c r="E66" s="80"/>
      <c r="F66" s="63">
        <f>F67</f>
        <v>68500</v>
      </c>
      <c r="G66" s="63">
        <f>G67</f>
        <v>0</v>
      </c>
      <c r="H66" s="63">
        <f>H67</f>
        <v>0</v>
      </c>
    </row>
    <row r="67" spans="1:8" ht="12.75">
      <c r="A67" s="27" t="s">
        <v>334</v>
      </c>
      <c r="B67" s="70" t="s">
        <v>500</v>
      </c>
      <c r="C67" s="3" t="s">
        <v>333</v>
      </c>
      <c r="D67" s="3" t="s">
        <v>314</v>
      </c>
      <c r="E67" s="3" t="s">
        <v>306</v>
      </c>
      <c r="F67" s="90">
        <v>68500</v>
      </c>
      <c r="G67" s="88">
        <v>0</v>
      </c>
      <c r="H67" s="88">
        <v>0</v>
      </c>
    </row>
    <row r="68" spans="1:8" ht="12.75">
      <c r="A68" s="26" t="s">
        <v>416</v>
      </c>
      <c r="B68" s="70" t="s">
        <v>503</v>
      </c>
      <c r="C68" s="11"/>
      <c r="D68" s="3"/>
      <c r="E68" s="3"/>
      <c r="F68" s="63">
        <f>F69</f>
        <v>137000</v>
      </c>
      <c r="G68" s="63">
        <f>G69</f>
        <v>0</v>
      </c>
      <c r="H68" s="63">
        <f>H69</f>
        <v>0</v>
      </c>
    </row>
    <row r="69" spans="1:8" ht="12.75">
      <c r="A69" s="27" t="s">
        <v>241</v>
      </c>
      <c r="B69" s="70" t="s">
        <v>503</v>
      </c>
      <c r="C69" s="3" t="s">
        <v>337</v>
      </c>
      <c r="D69" s="3" t="s">
        <v>314</v>
      </c>
      <c r="E69" s="3" t="s">
        <v>306</v>
      </c>
      <c r="F69" s="90">
        <v>137000</v>
      </c>
      <c r="G69" s="90">
        <v>0</v>
      </c>
      <c r="H69" s="90">
        <v>0</v>
      </c>
    </row>
    <row r="70" spans="1:8" ht="24">
      <c r="A70" s="27" t="s">
        <v>559</v>
      </c>
      <c r="B70" s="70" t="s">
        <v>560</v>
      </c>
      <c r="C70" s="3"/>
      <c r="D70" s="3"/>
      <c r="E70" s="3"/>
      <c r="F70" s="90">
        <f>F71</f>
        <v>2090600</v>
      </c>
      <c r="G70" s="90">
        <f>G71</f>
        <v>0</v>
      </c>
      <c r="H70" s="90">
        <f>H71</f>
        <v>0</v>
      </c>
    </row>
    <row r="71" spans="1:8" ht="12.75">
      <c r="A71" s="27" t="s">
        <v>241</v>
      </c>
      <c r="B71" s="70" t="s">
        <v>560</v>
      </c>
      <c r="C71" s="3" t="s">
        <v>337</v>
      </c>
      <c r="D71" s="3" t="s">
        <v>314</v>
      </c>
      <c r="E71" s="3" t="s">
        <v>306</v>
      </c>
      <c r="F71" s="90">
        <v>2090600</v>
      </c>
      <c r="G71" s="90">
        <v>0</v>
      </c>
      <c r="H71" s="90">
        <v>0</v>
      </c>
    </row>
    <row r="72" spans="1:8" ht="12.75">
      <c r="A72" s="14" t="s">
        <v>465</v>
      </c>
      <c r="B72" s="70" t="s">
        <v>210</v>
      </c>
      <c r="C72" s="62"/>
      <c r="D72" s="62"/>
      <c r="E72" s="62"/>
      <c r="F72" s="64">
        <f>F73+F75</f>
        <v>405000</v>
      </c>
      <c r="G72" s="64">
        <f>G73+G75</f>
        <v>421200</v>
      </c>
      <c r="H72" s="64">
        <f>H73+H75</f>
        <v>200000</v>
      </c>
    </row>
    <row r="73" spans="1:8" ht="22.5">
      <c r="A73" s="7" t="s">
        <v>466</v>
      </c>
      <c r="B73" s="3" t="s">
        <v>366</v>
      </c>
      <c r="C73" s="62"/>
      <c r="D73" s="62"/>
      <c r="E73" s="62"/>
      <c r="F73" s="64">
        <f>F74</f>
        <v>305000</v>
      </c>
      <c r="G73" s="64">
        <f>G74</f>
        <v>317200</v>
      </c>
      <c r="H73" s="64">
        <f>H74</f>
        <v>100000</v>
      </c>
    </row>
    <row r="74" spans="1:8" ht="12.75">
      <c r="A74" s="8" t="s">
        <v>243</v>
      </c>
      <c r="B74" s="3" t="s">
        <v>366</v>
      </c>
      <c r="C74" s="62" t="s">
        <v>337</v>
      </c>
      <c r="D74" s="62" t="s">
        <v>315</v>
      </c>
      <c r="E74" s="62" t="s">
        <v>309</v>
      </c>
      <c r="F74" s="88">
        <v>305000</v>
      </c>
      <c r="G74" s="88">
        <v>317200</v>
      </c>
      <c r="H74" s="88">
        <v>100000</v>
      </c>
    </row>
    <row r="75" spans="1:8" ht="24">
      <c r="A75" s="78" t="s">
        <v>527</v>
      </c>
      <c r="B75" s="3" t="s">
        <v>526</v>
      </c>
      <c r="C75" s="62"/>
      <c r="D75" s="62"/>
      <c r="E75" s="62"/>
      <c r="F75" s="63">
        <f>F76</f>
        <v>100000</v>
      </c>
      <c r="G75" s="63">
        <f>G76</f>
        <v>104000</v>
      </c>
      <c r="H75" s="63">
        <f>H76</f>
        <v>100000</v>
      </c>
    </row>
    <row r="76" spans="1:8" ht="12.75">
      <c r="A76" s="27" t="s">
        <v>241</v>
      </c>
      <c r="B76" s="3" t="s">
        <v>526</v>
      </c>
      <c r="C76" s="62" t="s">
        <v>337</v>
      </c>
      <c r="D76" s="62" t="s">
        <v>314</v>
      </c>
      <c r="E76" s="62" t="s">
        <v>306</v>
      </c>
      <c r="F76" s="90">
        <v>100000</v>
      </c>
      <c r="G76" s="90">
        <v>104000</v>
      </c>
      <c r="H76" s="90">
        <v>100000</v>
      </c>
    </row>
    <row r="77" spans="1:8" ht="12.75">
      <c r="A77" s="28" t="s">
        <v>265</v>
      </c>
      <c r="B77" s="70" t="s">
        <v>266</v>
      </c>
      <c r="C77" s="62"/>
      <c r="D77" s="62"/>
      <c r="E77" s="62"/>
      <c r="F77" s="64">
        <f>F78+F85</f>
        <v>20054175.38</v>
      </c>
      <c r="G77" s="64">
        <f>G78+G85</f>
        <v>20133147.5</v>
      </c>
      <c r="H77" s="64">
        <f>H78+H85</f>
        <v>20215278.5</v>
      </c>
    </row>
    <row r="78" spans="1:8" ht="12.75">
      <c r="A78" s="5" t="s">
        <v>267</v>
      </c>
      <c r="B78" s="3" t="s">
        <v>56</v>
      </c>
      <c r="C78" s="62"/>
      <c r="D78" s="62"/>
      <c r="E78" s="62"/>
      <c r="F78" s="64">
        <f>F79+F80+F81+F82+F83+F84</f>
        <v>3020181.38</v>
      </c>
      <c r="G78" s="64">
        <f>G79+G80+G81+G82+G83+G84</f>
        <v>3043184.3</v>
      </c>
      <c r="H78" s="64">
        <f>H79+H80+H81+H82+H83+H84</f>
        <v>3067107.3299999996</v>
      </c>
    </row>
    <row r="79" spans="1:8" ht="12.75">
      <c r="A79" s="6" t="s">
        <v>250</v>
      </c>
      <c r="B79" s="3" t="s">
        <v>56</v>
      </c>
      <c r="C79" s="62" t="s">
        <v>324</v>
      </c>
      <c r="D79" s="62" t="s">
        <v>314</v>
      </c>
      <c r="E79" s="62" t="s">
        <v>310</v>
      </c>
      <c r="F79" s="88">
        <f>1612000+265974.3</f>
        <v>1877974.3</v>
      </c>
      <c r="G79" s="88">
        <f>1612000+265974.3</f>
        <v>1877974.3</v>
      </c>
      <c r="H79" s="88">
        <f>1612000+265974.3</f>
        <v>1877974.3</v>
      </c>
    </row>
    <row r="80" spans="1:8" ht="24">
      <c r="A80" s="10" t="s">
        <v>325</v>
      </c>
      <c r="B80" s="3" t="s">
        <v>56</v>
      </c>
      <c r="C80" s="62" t="s">
        <v>326</v>
      </c>
      <c r="D80" s="62" t="s">
        <v>314</v>
      </c>
      <c r="E80" s="62" t="s">
        <v>310</v>
      </c>
      <c r="F80" s="88">
        <v>14000</v>
      </c>
      <c r="G80" s="88">
        <v>14560</v>
      </c>
      <c r="H80" s="88">
        <v>15142.4</v>
      </c>
    </row>
    <row r="81" spans="1:8" ht="22.5">
      <c r="A81" s="6" t="s">
        <v>251</v>
      </c>
      <c r="B81" s="3" t="s">
        <v>56</v>
      </c>
      <c r="C81" s="62" t="s">
        <v>249</v>
      </c>
      <c r="D81" s="62" t="s">
        <v>314</v>
      </c>
      <c r="E81" s="62" t="s">
        <v>310</v>
      </c>
      <c r="F81" s="88">
        <f>486810+80324.2</f>
        <v>567134.2</v>
      </c>
      <c r="G81" s="88">
        <f>486810+80324.2</f>
        <v>567134.2</v>
      </c>
      <c r="H81" s="88">
        <f>486810+80324.2</f>
        <v>567134.2</v>
      </c>
    </row>
    <row r="82" spans="1:8" ht="12.75">
      <c r="A82" s="7" t="s">
        <v>347</v>
      </c>
      <c r="B82" s="3" t="s">
        <v>56</v>
      </c>
      <c r="C82" s="62" t="s">
        <v>346</v>
      </c>
      <c r="D82" s="62" t="s">
        <v>314</v>
      </c>
      <c r="E82" s="62" t="s">
        <v>310</v>
      </c>
      <c r="F82" s="88">
        <f>17500+50000</f>
        <v>67500</v>
      </c>
      <c r="G82" s="88">
        <f>18200+52000</f>
        <v>70200</v>
      </c>
      <c r="H82" s="88">
        <f>18928+54080</f>
        <v>73008</v>
      </c>
    </row>
    <row r="83" spans="1:8" ht="12.75">
      <c r="A83" s="7" t="s">
        <v>263</v>
      </c>
      <c r="B83" s="3" t="s">
        <v>56</v>
      </c>
      <c r="C83" s="62" t="s">
        <v>327</v>
      </c>
      <c r="D83" s="62" t="s">
        <v>314</v>
      </c>
      <c r="E83" s="62" t="s">
        <v>310</v>
      </c>
      <c r="F83" s="88">
        <v>490572.88</v>
      </c>
      <c r="G83" s="88">
        <v>510195.8</v>
      </c>
      <c r="H83" s="88">
        <v>530603.63</v>
      </c>
    </row>
    <row r="84" spans="1:8" ht="12.75">
      <c r="A84" s="5" t="s">
        <v>293</v>
      </c>
      <c r="B84" s="3" t="s">
        <v>56</v>
      </c>
      <c r="C84" s="62" t="s">
        <v>330</v>
      </c>
      <c r="D84" s="62" t="s">
        <v>314</v>
      </c>
      <c r="E84" s="62" t="s">
        <v>310</v>
      </c>
      <c r="F84" s="88">
        <v>3000</v>
      </c>
      <c r="G84" s="88">
        <v>3120</v>
      </c>
      <c r="H84" s="88">
        <v>3244.8</v>
      </c>
    </row>
    <row r="85" spans="1:8" ht="33.75">
      <c r="A85" s="5" t="s">
        <v>183</v>
      </c>
      <c r="B85" s="3" t="s">
        <v>57</v>
      </c>
      <c r="C85" s="62"/>
      <c r="D85" s="62"/>
      <c r="E85" s="62"/>
      <c r="F85" s="64">
        <f>F86+F87+F88+F89+F90</f>
        <v>17033994</v>
      </c>
      <c r="G85" s="64">
        <f>G86+G87+G88+G89+G90</f>
        <v>17089963.2</v>
      </c>
      <c r="H85" s="64">
        <f>H86+H87+H88+H89+H90</f>
        <v>17148171.17</v>
      </c>
    </row>
    <row r="86" spans="1:8" ht="12.75">
      <c r="A86" s="6" t="s">
        <v>297</v>
      </c>
      <c r="B86" s="3" t="s">
        <v>57</v>
      </c>
      <c r="C86" s="3" t="s">
        <v>339</v>
      </c>
      <c r="D86" s="62" t="s">
        <v>314</v>
      </c>
      <c r="E86" s="62" t="s">
        <v>310</v>
      </c>
      <c r="F86" s="88">
        <v>12008267</v>
      </c>
      <c r="G86" s="88">
        <v>12008267</v>
      </c>
      <c r="H86" s="88">
        <v>12008267</v>
      </c>
    </row>
    <row r="87" spans="1:8" ht="22.5">
      <c r="A87" s="6" t="s">
        <v>298</v>
      </c>
      <c r="B87" s="3" t="s">
        <v>57</v>
      </c>
      <c r="C87" s="3" t="s">
        <v>296</v>
      </c>
      <c r="D87" s="62" t="s">
        <v>314</v>
      </c>
      <c r="E87" s="62" t="s">
        <v>310</v>
      </c>
      <c r="F87" s="88">
        <v>3626497</v>
      </c>
      <c r="G87" s="88">
        <v>3626497</v>
      </c>
      <c r="H87" s="88">
        <v>3626497</v>
      </c>
    </row>
    <row r="88" spans="1:8" ht="12.75">
      <c r="A88" s="7" t="s">
        <v>347</v>
      </c>
      <c r="B88" s="3" t="s">
        <v>57</v>
      </c>
      <c r="C88" s="3" t="s">
        <v>346</v>
      </c>
      <c r="D88" s="62" t="s">
        <v>314</v>
      </c>
      <c r="E88" s="62" t="s">
        <v>310</v>
      </c>
      <c r="F88" s="88">
        <f>807230+300000</f>
        <v>1107230</v>
      </c>
      <c r="G88" s="88">
        <f>839519.2+312000</f>
        <v>1151519.2</v>
      </c>
      <c r="H88" s="88">
        <f>873099.97+324480</f>
        <v>1197579.97</v>
      </c>
    </row>
    <row r="89" spans="1:8" ht="12.75">
      <c r="A89" s="7" t="s">
        <v>263</v>
      </c>
      <c r="B89" s="3" t="s">
        <v>57</v>
      </c>
      <c r="C89" s="72" t="s">
        <v>327</v>
      </c>
      <c r="D89" s="62" t="s">
        <v>314</v>
      </c>
      <c r="E89" s="62" t="s">
        <v>310</v>
      </c>
      <c r="F89" s="91">
        <v>291000</v>
      </c>
      <c r="G89" s="91">
        <v>302640</v>
      </c>
      <c r="H89" s="91">
        <v>314745.6</v>
      </c>
    </row>
    <row r="90" spans="1:8" ht="12.75">
      <c r="A90" s="7" t="s">
        <v>331</v>
      </c>
      <c r="B90" s="3" t="s">
        <v>57</v>
      </c>
      <c r="C90" s="72" t="s">
        <v>328</v>
      </c>
      <c r="D90" s="62" t="s">
        <v>314</v>
      </c>
      <c r="E90" s="62" t="s">
        <v>310</v>
      </c>
      <c r="F90" s="91">
        <v>1000</v>
      </c>
      <c r="G90" s="91">
        <v>1040</v>
      </c>
      <c r="H90" s="91">
        <v>1081.6</v>
      </c>
    </row>
    <row r="91" spans="1:8" ht="22.5">
      <c r="A91" s="31" t="s">
        <v>367</v>
      </c>
      <c r="B91" s="74" t="s">
        <v>141</v>
      </c>
      <c r="C91" s="73"/>
      <c r="D91" s="73"/>
      <c r="E91" s="73"/>
      <c r="F91" s="67">
        <f aca="true" t="shared" si="3" ref="F91:H92">F92</f>
        <v>5777628.49</v>
      </c>
      <c r="G91" s="67">
        <f t="shared" si="3"/>
        <v>4710000</v>
      </c>
      <c r="H91" s="67">
        <f t="shared" si="3"/>
        <v>4770000</v>
      </c>
    </row>
    <row r="92" spans="1:8" ht="12.75">
      <c r="A92" s="31" t="s">
        <v>155</v>
      </c>
      <c r="B92" s="19" t="s">
        <v>142</v>
      </c>
      <c r="C92" s="73"/>
      <c r="D92" s="73"/>
      <c r="E92" s="73"/>
      <c r="F92" s="67">
        <f t="shared" si="3"/>
        <v>5777628.49</v>
      </c>
      <c r="G92" s="67">
        <f t="shared" si="3"/>
        <v>4710000</v>
      </c>
      <c r="H92" s="67">
        <f t="shared" si="3"/>
        <v>4770000</v>
      </c>
    </row>
    <row r="93" spans="1:8" ht="12.75">
      <c r="A93" s="32" t="s">
        <v>347</v>
      </c>
      <c r="B93" s="19" t="s">
        <v>142</v>
      </c>
      <c r="C93" s="73" t="s">
        <v>346</v>
      </c>
      <c r="D93" s="73" t="s">
        <v>310</v>
      </c>
      <c r="E93" s="73" t="s">
        <v>317</v>
      </c>
      <c r="F93" s="90">
        <f>5180000+417628.49+180000</f>
        <v>5777628.49</v>
      </c>
      <c r="G93" s="90">
        <v>4710000</v>
      </c>
      <c r="H93" s="90">
        <v>4770000</v>
      </c>
    </row>
    <row r="94" spans="1:8" ht="22.5">
      <c r="A94" s="14" t="s">
        <v>268</v>
      </c>
      <c r="B94" s="70" t="s">
        <v>194</v>
      </c>
      <c r="C94" s="62"/>
      <c r="D94" s="62"/>
      <c r="E94" s="62"/>
      <c r="F94" s="64">
        <f>F95+F154+F182</f>
        <v>307324341</v>
      </c>
      <c r="G94" s="64">
        <f>G95+G154+G182</f>
        <v>317698641</v>
      </c>
      <c r="H94" s="64">
        <f>H95+H154+H182</f>
        <v>328926941</v>
      </c>
    </row>
    <row r="95" spans="1:8" ht="22.5">
      <c r="A95" s="5" t="s">
        <v>274</v>
      </c>
      <c r="B95" s="3" t="s">
        <v>275</v>
      </c>
      <c r="C95" s="3"/>
      <c r="D95" s="3"/>
      <c r="E95" s="3"/>
      <c r="F95" s="64">
        <f>F97+F100+F103+F106+F109+F112+F115+F118+F121+F124+F127+F130+F133+F136+F139+F144+F147+F150+F152+F142</f>
        <v>252913041</v>
      </c>
      <c r="G95" s="64">
        <f>G97+G100+G103+G106+G109+G112+G115+G118+G121+G124+G127+G130+G133+G136+G139+G144+G147+G150+G152+G142</f>
        <v>263106441</v>
      </c>
      <c r="H95" s="64">
        <f>H97+H100+H103+H106+H109+H112+H115+H118+H121+H124+H127+H130+H133+H136+H139+H144+H147+H150+H152+H142</f>
        <v>274332541</v>
      </c>
    </row>
    <row r="96" spans="1:8" ht="12.75">
      <c r="A96" s="5" t="s">
        <v>518</v>
      </c>
      <c r="B96" s="12" t="s">
        <v>83</v>
      </c>
      <c r="C96" s="3"/>
      <c r="D96" s="3"/>
      <c r="E96" s="3"/>
      <c r="F96" s="64">
        <f>F97</f>
        <v>5442200</v>
      </c>
      <c r="G96" s="64">
        <f>G97</f>
        <v>5442200</v>
      </c>
      <c r="H96" s="64">
        <f>H97</f>
        <v>5442200</v>
      </c>
    </row>
    <row r="97" spans="1:8" ht="22.5">
      <c r="A97" s="6" t="s">
        <v>221</v>
      </c>
      <c r="B97" s="12" t="s">
        <v>103</v>
      </c>
      <c r="C97" s="3"/>
      <c r="D97" s="3"/>
      <c r="E97" s="3"/>
      <c r="F97" s="63">
        <f>F98+F99</f>
        <v>5442200</v>
      </c>
      <c r="G97" s="63">
        <f>G98+G99</f>
        <v>5442200</v>
      </c>
      <c r="H97" s="63">
        <f>H98+H99</f>
        <v>5442200</v>
      </c>
    </row>
    <row r="98" spans="1:8" ht="12.75">
      <c r="A98" s="7" t="s">
        <v>263</v>
      </c>
      <c r="B98" s="12" t="s">
        <v>103</v>
      </c>
      <c r="C98" s="3" t="s">
        <v>327</v>
      </c>
      <c r="D98" s="3" t="s">
        <v>317</v>
      </c>
      <c r="E98" s="3" t="s">
        <v>309</v>
      </c>
      <c r="F98" s="94">
        <v>58000</v>
      </c>
      <c r="G98" s="94">
        <v>58000</v>
      </c>
      <c r="H98" s="94">
        <v>58000</v>
      </c>
    </row>
    <row r="99" spans="1:8" ht="12.75">
      <c r="A99" s="7" t="s">
        <v>341</v>
      </c>
      <c r="B99" s="12" t="s">
        <v>103</v>
      </c>
      <c r="C99" s="3" t="s">
        <v>344</v>
      </c>
      <c r="D99" s="3" t="s">
        <v>317</v>
      </c>
      <c r="E99" s="3" t="s">
        <v>309</v>
      </c>
      <c r="F99" s="94">
        <v>5384200</v>
      </c>
      <c r="G99" s="94">
        <v>5384200</v>
      </c>
      <c r="H99" s="94">
        <v>5384200</v>
      </c>
    </row>
    <row r="100" spans="1:8" ht="33.75">
      <c r="A100" s="7" t="s">
        <v>340</v>
      </c>
      <c r="B100" s="3" t="s">
        <v>104</v>
      </c>
      <c r="C100" s="3"/>
      <c r="D100" s="3"/>
      <c r="E100" s="3"/>
      <c r="F100" s="63">
        <f>F101+F102</f>
        <v>6727541</v>
      </c>
      <c r="G100" s="63">
        <f>G101+G102</f>
        <v>6727541</v>
      </c>
      <c r="H100" s="63">
        <f>H101+H102</f>
        <v>6727541</v>
      </c>
    </row>
    <row r="101" spans="1:8" ht="12.75">
      <c r="A101" s="7" t="s">
        <v>263</v>
      </c>
      <c r="B101" s="3" t="s">
        <v>104</v>
      </c>
      <c r="C101" s="3" t="s">
        <v>327</v>
      </c>
      <c r="D101" s="3" t="s">
        <v>317</v>
      </c>
      <c r="E101" s="3" t="s">
        <v>309</v>
      </c>
      <c r="F101" s="88">
        <v>99422</v>
      </c>
      <c r="G101" s="88">
        <v>99422</v>
      </c>
      <c r="H101" s="88">
        <v>99422</v>
      </c>
    </row>
    <row r="102" spans="1:8" ht="12.75">
      <c r="A102" s="26" t="s">
        <v>516</v>
      </c>
      <c r="B102" s="3" t="s">
        <v>104</v>
      </c>
      <c r="C102" s="3" t="s">
        <v>517</v>
      </c>
      <c r="D102" s="3" t="s">
        <v>317</v>
      </c>
      <c r="E102" s="3" t="s">
        <v>309</v>
      </c>
      <c r="F102" s="88">
        <v>6628119</v>
      </c>
      <c r="G102" s="88">
        <v>6628119</v>
      </c>
      <c r="H102" s="88">
        <v>6628119</v>
      </c>
    </row>
    <row r="103" spans="1:8" ht="12.75">
      <c r="A103" s="6" t="s">
        <v>450</v>
      </c>
      <c r="B103" s="12" t="s">
        <v>105</v>
      </c>
      <c r="C103" s="3"/>
      <c r="D103" s="3"/>
      <c r="E103" s="3"/>
      <c r="F103" s="63">
        <f>F104+F105</f>
        <v>32158200</v>
      </c>
      <c r="G103" s="63">
        <f>G104+G105</f>
        <v>33444500</v>
      </c>
      <c r="H103" s="63">
        <f>H104+H105</f>
        <v>34782300</v>
      </c>
    </row>
    <row r="104" spans="1:8" ht="12.75">
      <c r="A104" s="7" t="s">
        <v>263</v>
      </c>
      <c r="B104" s="12" t="s">
        <v>105</v>
      </c>
      <c r="C104" s="12" t="s">
        <v>327</v>
      </c>
      <c r="D104" s="3" t="s">
        <v>317</v>
      </c>
      <c r="E104" s="3" t="s">
        <v>309</v>
      </c>
      <c r="F104" s="94">
        <v>500000</v>
      </c>
      <c r="G104" s="94">
        <v>500000</v>
      </c>
      <c r="H104" s="94">
        <v>500000</v>
      </c>
    </row>
    <row r="105" spans="1:8" ht="12.75">
      <c r="A105" s="7" t="s">
        <v>341</v>
      </c>
      <c r="B105" s="12" t="s">
        <v>105</v>
      </c>
      <c r="C105" s="12" t="s">
        <v>344</v>
      </c>
      <c r="D105" s="3" t="s">
        <v>317</v>
      </c>
      <c r="E105" s="3" t="s">
        <v>309</v>
      </c>
      <c r="F105" s="94">
        <v>31658200</v>
      </c>
      <c r="G105" s="94">
        <v>32944500</v>
      </c>
      <c r="H105" s="94">
        <v>34282300</v>
      </c>
    </row>
    <row r="106" spans="1:8" ht="33.75">
      <c r="A106" s="6" t="s">
        <v>451</v>
      </c>
      <c r="B106" s="12" t="s">
        <v>106</v>
      </c>
      <c r="C106" s="3"/>
      <c r="D106" s="3"/>
      <c r="E106" s="3"/>
      <c r="F106" s="63">
        <f>F107+F108</f>
        <v>13434800</v>
      </c>
      <c r="G106" s="63">
        <f>G107+G108</f>
        <v>13972200</v>
      </c>
      <c r="H106" s="63">
        <f>H107+H108</f>
        <v>14531100</v>
      </c>
    </row>
    <row r="107" spans="1:8" ht="12.75">
      <c r="A107" s="7" t="s">
        <v>263</v>
      </c>
      <c r="B107" s="12" t="s">
        <v>106</v>
      </c>
      <c r="C107" s="3" t="s">
        <v>327</v>
      </c>
      <c r="D107" s="3" t="s">
        <v>317</v>
      </c>
      <c r="E107" s="3" t="s">
        <v>309</v>
      </c>
      <c r="F107" s="94">
        <v>174000</v>
      </c>
      <c r="G107" s="94">
        <v>174000</v>
      </c>
      <c r="H107" s="94">
        <v>174000</v>
      </c>
    </row>
    <row r="108" spans="1:8" ht="12.75">
      <c r="A108" s="7" t="s">
        <v>341</v>
      </c>
      <c r="B108" s="12" t="s">
        <v>106</v>
      </c>
      <c r="C108" s="3" t="s">
        <v>344</v>
      </c>
      <c r="D108" s="3" t="s">
        <v>317</v>
      </c>
      <c r="E108" s="3" t="s">
        <v>309</v>
      </c>
      <c r="F108" s="94">
        <v>13260800</v>
      </c>
      <c r="G108" s="94">
        <v>13798200</v>
      </c>
      <c r="H108" s="94">
        <v>14357100</v>
      </c>
    </row>
    <row r="109" spans="1:8" ht="24">
      <c r="A109" s="24" t="s">
        <v>452</v>
      </c>
      <c r="B109" s="12" t="s">
        <v>107</v>
      </c>
      <c r="C109" s="3"/>
      <c r="D109" s="3"/>
      <c r="E109" s="3"/>
      <c r="F109" s="63">
        <f>F110+F111</f>
        <v>33398600</v>
      </c>
      <c r="G109" s="63">
        <f>G110+G111</f>
        <v>34542300</v>
      </c>
      <c r="H109" s="63">
        <f>H110+H111</f>
        <v>35924000</v>
      </c>
    </row>
    <row r="110" spans="1:8" ht="12.75">
      <c r="A110" s="7" t="s">
        <v>263</v>
      </c>
      <c r="B110" s="12" t="s">
        <v>107</v>
      </c>
      <c r="C110" s="3" t="s">
        <v>327</v>
      </c>
      <c r="D110" s="3" t="s">
        <v>317</v>
      </c>
      <c r="E110" s="3" t="s">
        <v>309</v>
      </c>
      <c r="F110" s="94">
        <v>560000</v>
      </c>
      <c r="G110" s="94">
        <v>560000</v>
      </c>
      <c r="H110" s="94">
        <v>560000</v>
      </c>
    </row>
    <row r="111" spans="1:8" ht="12.75">
      <c r="A111" s="7" t="s">
        <v>341</v>
      </c>
      <c r="B111" s="12" t="s">
        <v>107</v>
      </c>
      <c r="C111" s="3" t="s">
        <v>344</v>
      </c>
      <c r="D111" s="3" t="s">
        <v>317</v>
      </c>
      <c r="E111" s="3" t="s">
        <v>309</v>
      </c>
      <c r="F111" s="94">
        <v>32838600</v>
      </c>
      <c r="G111" s="94">
        <v>33982300</v>
      </c>
      <c r="H111" s="94">
        <v>35364000</v>
      </c>
    </row>
    <row r="112" spans="1:8" ht="22.5">
      <c r="A112" s="6" t="s">
        <v>357</v>
      </c>
      <c r="B112" s="12" t="s">
        <v>108</v>
      </c>
      <c r="C112" s="3"/>
      <c r="D112" s="3"/>
      <c r="E112" s="3"/>
      <c r="F112" s="63">
        <f>F113+F114</f>
        <v>3900000</v>
      </c>
      <c r="G112" s="63">
        <f>G113+G114</f>
        <v>4026000</v>
      </c>
      <c r="H112" s="63">
        <f>H113+H114</f>
        <v>4157000</v>
      </c>
    </row>
    <row r="113" spans="1:8" ht="12.75">
      <c r="A113" s="7" t="s">
        <v>263</v>
      </c>
      <c r="B113" s="12" t="s">
        <v>108</v>
      </c>
      <c r="C113" s="3" t="s">
        <v>327</v>
      </c>
      <c r="D113" s="3" t="s">
        <v>317</v>
      </c>
      <c r="E113" s="3" t="s">
        <v>309</v>
      </c>
      <c r="F113" s="94">
        <v>52000</v>
      </c>
      <c r="G113" s="94">
        <v>52000</v>
      </c>
      <c r="H113" s="94">
        <v>52000</v>
      </c>
    </row>
    <row r="114" spans="1:8" ht="12.75">
      <c r="A114" s="7" t="s">
        <v>341</v>
      </c>
      <c r="B114" s="12" t="s">
        <v>108</v>
      </c>
      <c r="C114" s="3" t="s">
        <v>344</v>
      </c>
      <c r="D114" s="3" t="s">
        <v>317</v>
      </c>
      <c r="E114" s="3" t="s">
        <v>309</v>
      </c>
      <c r="F114" s="94">
        <v>3848000</v>
      </c>
      <c r="G114" s="94">
        <v>3974000</v>
      </c>
      <c r="H114" s="94">
        <v>4105000</v>
      </c>
    </row>
    <row r="115" spans="1:8" ht="22.5">
      <c r="A115" s="6" t="s">
        <v>234</v>
      </c>
      <c r="B115" s="12" t="s">
        <v>109</v>
      </c>
      <c r="C115" s="3"/>
      <c r="D115" s="3"/>
      <c r="E115" s="3"/>
      <c r="F115" s="63">
        <f>F116+F117</f>
        <v>29148600</v>
      </c>
      <c r="G115" s="63">
        <f>G116+G117</f>
        <v>30279600</v>
      </c>
      <c r="H115" s="63">
        <f>H116+H117</f>
        <v>31455800</v>
      </c>
    </row>
    <row r="116" spans="1:8" ht="12.75">
      <c r="A116" s="7" t="s">
        <v>263</v>
      </c>
      <c r="B116" s="12" t="s">
        <v>109</v>
      </c>
      <c r="C116" s="3" t="s">
        <v>327</v>
      </c>
      <c r="D116" s="3" t="s">
        <v>317</v>
      </c>
      <c r="E116" s="3" t="s">
        <v>309</v>
      </c>
      <c r="F116" s="94">
        <v>435000</v>
      </c>
      <c r="G116" s="94">
        <v>435000</v>
      </c>
      <c r="H116" s="94">
        <v>435000</v>
      </c>
    </row>
    <row r="117" spans="1:8" ht="12.75">
      <c r="A117" s="7" t="s">
        <v>341</v>
      </c>
      <c r="B117" s="12" t="s">
        <v>109</v>
      </c>
      <c r="C117" s="3" t="s">
        <v>344</v>
      </c>
      <c r="D117" s="3" t="s">
        <v>317</v>
      </c>
      <c r="E117" s="3" t="s">
        <v>309</v>
      </c>
      <c r="F117" s="94">
        <v>28713600</v>
      </c>
      <c r="G117" s="94">
        <v>29844600</v>
      </c>
      <c r="H117" s="94">
        <v>31020800</v>
      </c>
    </row>
    <row r="118" spans="1:8" ht="33.75">
      <c r="A118" s="6" t="s">
        <v>121</v>
      </c>
      <c r="B118" s="12" t="s">
        <v>110</v>
      </c>
      <c r="C118" s="3"/>
      <c r="D118" s="3"/>
      <c r="E118" s="3"/>
      <c r="F118" s="63">
        <f>F119+F120</f>
        <v>101600</v>
      </c>
      <c r="G118" s="63">
        <f>G119+G120</f>
        <v>105700</v>
      </c>
      <c r="H118" s="63">
        <f>H119+H120</f>
        <v>109900</v>
      </c>
    </row>
    <row r="119" spans="1:8" ht="12.75">
      <c r="A119" s="7" t="s">
        <v>263</v>
      </c>
      <c r="B119" s="12" t="s">
        <v>110</v>
      </c>
      <c r="C119" s="3" t="s">
        <v>327</v>
      </c>
      <c r="D119" s="3" t="s">
        <v>317</v>
      </c>
      <c r="E119" s="3" t="s">
        <v>309</v>
      </c>
      <c r="F119" s="94">
        <v>2000</v>
      </c>
      <c r="G119" s="94">
        <v>2000</v>
      </c>
      <c r="H119" s="94">
        <v>2000</v>
      </c>
    </row>
    <row r="120" spans="1:8" ht="12.75">
      <c r="A120" s="7" t="s">
        <v>341</v>
      </c>
      <c r="B120" s="12" t="s">
        <v>110</v>
      </c>
      <c r="C120" s="3" t="s">
        <v>177</v>
      </c>
      <c r="D120" s="3" t="s">
        <v>317</v>
      </c>
      <c r="E120" s="3" t="s">
        <v>309</v>
      </c>
      <c r="F120" s="94">
        <v>99600</v>
      </c>
      <c r="G120" s="94">
        <v>103700</v>
      </c>
      <c r="H120" s="94">
        <v>107900</v>
      </c>
    </row>
    <row r="121" spans="1:8" ht="33.75">
      <c r="A121" s="6" t="s">
        <v>122</v>
      </c>
      <c r="B121" s="12" t="s">
        <v>111</v>
      </c>
      <c r="C121" s="3"/>
      <c r="D121" s="3"/>
      <c r="E121" s="3"/>
      <c r="F121" s="63">
        <f>F122+F123</f>
        <v>12900</v>
      </c>
      <c r="G121" s="63">
        <f>G122+G123</f>
        <v>12900</v>
      </c>
      <c r="H121" s="63">
        <f>H122+H123</f>
        <v>12900</v>
      </c>
    </row>
    <row r="122" spans="1:8" ht="12.75">
      <c r="A122" s="7" t="s">
        <v>263</v>
      </c>
      <c r="B122" s="12" t="s">
        <v>111</v>
      </c>
      <c r="C122" s="3" t="s">
        <v>327</v>
      </c>
      <c r="D122" s="3" t="s">
        <v>317</v>
      </c>
      <c r="E122" s="3" t="s">
        <v>309</v>
      </c>
      <c r="F122" s="94">
        <v>100</v>
      </c>
      <c r="G122" s="94">
        <v>100</v>
      </c>
      <c r="H122" s="94">
        <v>100</v>
      </c>
    </row>
    <row r="123" spans="1:8" ht="12.75">
      <c r="A123" s="7" t="s">
        <v>341</v>
      </c>
      <c r="B123" s="12" t="s">
        <v>111</v>
      </c>
      <c r="C123" s="3" t="s">
        <v>344</v>
      </c>
      <c r="D123" s="3" t="s">
        <v>317</v>
      </c>
      <c r="E123" s="3" t="s">
        <v>309</v>
      </c>
      <c r="F123" s="94">
        <v>12800</v>
      </c>
      <c r="G123" s="94">
        <v>12800</v>
      </c>
      <c r="H123" s="94">
        <v>12800</v>
      </c>
    </row>
    <row r="124" spans="1:8" ht="33.75">
      <c r="A124" s="6" t="s">
        <v>211</v>
      </c>
      <c r="B124" s="12" t="s">
        <v>112</v>
      </c>
      <c r="C124" s="3"/>
      <c r="D124" s="3"/>
      <c r="E124" s="3"/>
      <c r="F124" s="63">
        <f>F125+F126</f>
        <v>1890400</v>
      </c>
      <c r="G124" s="63">
        <f>G125+G126</f>
        <v>1994200</v>
      </c>
      <c r="H124" s="63">
        <f>H125+H126</f>
        <v>2098100</v>
      </c>
    </row>
    <row r="125" spans="1:8" ht="12.75">
      <c r="A125" s="7" t="s">
        <v>263</v>
      </c>
      <c r="B125" s="12" t="s">
        <v>112</v>
      </c>
      <c r="C125" s="3" t="s">
        <v>327</v>
      </c>
      <c r="D125" s="3" t="s">
        <v>317</v>
      </c>
      <c r="E125" s="3" t="s">
        <v>309</v>
      </c>
      <c r="F125" s="94">
        <v>10000</v>
      </c>
      <c r="G125" s="94">
        <v>10000</v>
      </c>
      <c r="H125" s="94">
        <v>10000</v>
      </c>
    </row>
    <row r="126" spans="1:8" ht="12.75">
      <c r="A126" s="7" t="s">
        <v>341</v>
      </c>
      <c r="B126" s="12" t="s">
        <v>112</v>
      </c>
      <c r="C126" s="3" t="s">
        <v>344</v>
      </c>
      <c r="D126" s="3" t="s">
        <v>317</v>
      </c>
      <c r="E126" s="3" t="s">
        <v>309</v>
      </c>
      <c r="F126" s="94">
        <v>1880400</v>
      </c>
      <c r="G126" s="94">
        <v>1984200</v>
      </c>
      <c r="H126" s="94">
        <v>2088100</v>
      </c>
    </row>
    <row r="127" spans="1:8" ht="12.75">
      <c r="A127" s="6" t="s">
        <v>342</v>
      </c>
      <c r="B127" s="12" t="s">
        <v>113</v>
      </c>
      <c r="C127" s="3"/>
      <c r="D127" s="3"/>
      <c r="E127" s="3"/>
      <c r="F127" s="63">
        <f>F128+F129</f>
        <v>26300000</v>
      </c>
      <c r="G127" s="63">
        <f>G128+G129</f>
        <v>29595600</v>
      </c>
      <c r="H127" s="63">
        <f>H128+H129</f>
        <v>33455500</v>
      </c>
    </row>
    <row r="128" spans="1:8" ht="12.75">
      <c r="A128" s="7" t="s">
        <v>263</v>
      </c>
      <c r="B128" s="12" t="s">
        <v>113</v>
      </c>
      <c r="C128" s="3" t="s">
        <v>327</v>
      </c>
      <c r="D128" s="3" t="s">
        <v>317</v>
      </c>
      <c r="E128" s="3" t="s">
        <v>309</v>
      </c>
      <c r="F128" s="94">
        <v>400000</v>
      </c>
      <c r="G128" s="94">
        <v>400000</v>
      </c>
      <c r="H128" s="94">
        <v>400000</v>
      </c>
    </row>
    <row r="129" spans="1:8" ht="22.5">
      <c r="A129" s="7" t="s">
        <v>238</v>
      </c>
      <c r="B129" s="12" t="s">
        <v>113</v>
      </c>
      <c r="C129" s="3" t="s">
        <v>177</v>
      </c>
      <c r="D129" s="3" t="s">
        <v>317</v>
      </c>
      <c r="E129" s="3" t="s">
        <v>309</v>
      </c>
      <c r="F129" s="94">
        <v>25900000</v>
      </c>
      <c r="G129" s="94">
        <v>29195600</v>
      </c>
      <c r="H129" s="94">
        <v>33055500</v>
      </c>
    </row>
    <row r="130" spans="1:8" ht="22.5">
      <c r="A130" s="6" t="s">
        <v>350</v>
      </c>
      <c r="B130" s="12" t="s">
        <v>114</v>
      </c>
      <c r="C130" s="3"/>
      <c r="D130" s="3"/>
      <c r="E130" s="3"/>
      <c r="F130" s="63">
        <f>F131+F132</f>
        <v>60415400</v>
      </c>
      <c r="G130" s="63">
        <f>G131+G132</f>
        <v>62832000</v>
      </c>
      <c r="H130" s="63">
        <f>H131+H132</f>
        <v>65345300</v>
      </c>
    </row>
    <row r="131" spans="1:8" ht="12.75">
      <c r="A131" s="7" t="s">
        <v>263</v>
      </c>
      <c r="B131" s="12" t="s">
        <v>114</v>
      </c>
      <c r="C131" s="3" t="s">
        <v>327</v>
      </c>
      <c r="D131" s="3" t="s">
        <v>317</v>
      </c>
      <c r="E131" s="3" t="s">
        <v>309</v>
      </c>
      <c r="F131" s="94">
        <v>400000</v>
      </c>
      <c r="G131" s="94">
        <v>400000</v>
      </c>
      <c r="H131" s="94">
        <v>400000</v>
      </c>
    </row>
    <row r="132" spans="1:8" ht="22.5">
      <c r="A132" s="8" t="s">
        <v>238</v>
      </c>
      <c r="B132" s="12" t="s">
        <v>114</v>
      </c>
      <c r="C132" s="3" t="s">
        <v>177</v>
      </c>
      <c r="D132" s="3" t="s">
        <v>317</v>
      </c>
      <c r="E132" s="3" t="s">
        <v>309</v>
      </c>
      <c r="F132" s="94">
        <v>60015400</v>
      </c>
      <c r="G132" s="94">
        <v>62432000</v>
      </c>
      <c r="H132" s="94">
        <v>64945300</v>
      </c>
    </row>
    <row r="133" spans="1:8" ht="33.75">
      <c r="A133" s="6" t="s">
        <v>453</v>
      </c>
      <c r="B133" s="12" t="s">
        <v>115</v>
      </c>
      <c r="C133" s="3"/>
      <c r="D133" s="3"/>
      <c r="E133" s="3"/>
      <c r="F133" s="63">
        <f>F134+F135</f>
        <v>887600</v>
      </c>
      <c r="G133" s="63">
        <f>G134+G135</f>
        <v>887600</v>
      </c>
      <c r="H133" s="63">
        <f>H134+H135</f>
        <v>887600</v>
      </c>
    </row>
    <row r="134" spans="1:8" ht="12.75">
      <c r="A134" s="7" t="s">
        <v>263</v>
      </c>
      <c r="B134" s="12" t="s">
        <v>115</v>
      </c>
      <c r="C134" s="3" t="s">
        <v>327</v>
      </c>
      <c r="D134" s="3" t="s">
        <v>317</v>
      </c>
      <c r="E134" s="3" t="s">
        <v>309</v>
      </c>
      <c r="F134" s="94">
        <v>16000</v>
      </c>
      <c r="G134" s="94">
        <v>16000</v>
      </c>
      <c r="H134" s="94">
        <v>16000</v>
      </c>
    </row>
    <row r="135" spans="1:8" ht="12.75">
      <c r="A135" s="7" t="s">
        <v>341</v>
      </c>
      <c r="B135" s="12" t="s">
        <v>115</v>
      </c>
      <c r="C135" s="3" t="s">
        <v>344</v>
      </c>
      <c r="D135" s="3" t="s">
        <v>317</v>
      </c>
      <c r="E135" s="3" t="s">
        <v>309</v>
      </c>
      <c r="F135" s="94">
        <v>871600</v>
      </c>
      <c r="G135" s="94">
        <v>871600</v>
      </c>
      <c r="H135" s="94">
        <v>871600</v>
      </c>
    </row>
    <row r="136" spans="1:8" ht="45">
      <c r="A136" s="25" t="s">
        <v>454</v>
      </c>
      <c r="B136" s="12" t="s">
        <v>116</v>
      </c>
      <c r="C136" s="3"/>
      <c r="D136" s="3"/>
      <c r="E136" s="3"/>
      <c r="F136" s="66">
        <f>F138+F137</f>
        <v>2129700</v>
      </c>
      <c r="G136" s="66">
        <f>G138+G137</f>
        <v>2129700</v>
      </c>
      <c r="H136" s="66">
        <f>H138+H137</f>
        <v>2129700</v>
      </c>
    </row>
    <row r="137" spans="1:8" ht="12.75">
      <c r="A137" s="7" t="s">
        <v>263</v>
      </c>
      <c r="B137" s="12" t="s">
        <v>116</v>
      </c>
      <c r="C137" s="3" t="s">
        <v>327</v>
      </c>
      <c r="D137" s="3" t="s">
        <v>317</v>
      </c>
      <c r="E137" s="3" t="s">
        <v>309</v>
      </c>
      <c r="F137" s="94">
        <v>30800</v>
      </c>
      <c r="G137" s="94">
        <v>30800</v>
      </c>
      <c r="H137" s="94">
        <v>30800</v>
      </c>
    </row>
    <row r="138" spans="1:8" ht="12.75">
      <c r="A138" s="7" t="s">
        <v>341</v>
      </c>
      <c r="B138" s="12" t="s">
        <v>116</v>
      </c>
      <c r="C138" s="3" t="s">
        <v>344</v>
      </c>
      <c r="D138" s="3" t="s">
        <v>317</v>
      </c>
      <c r="E138" s="3" t="s">
        <v>309</v>
      </c>
      <c r="F138" s="94">
        <v>2098900</v>
      </c>
      <c r="G138" s="94">
        <v>2098900</v>
      </c>
      <c r="H138" s="94">
        <v>2098900</v>
      </c>
    </row>
    <row r="139" spans="1:8" ht="33.75">
      <c r="A139" s="7" t="s">
        <v>592</v>
      </c>
      <c r="B139" s="12" t="s">
        <v>563</v>
      </c>
      <c r="C139" s="3"/>
      <c r="D139" s="3"/>
      <c r="E139" s="3"/>
      <c r="F139" s="94">
        <f>F140+F141</f>
        <v>75600</v>
      </c>
      <c r="G139" s="94">
        <f>G140+G141</f>
        <v>75600</v>
      </c>
      <c r="H139" s="94">
        <f>H140+H141</f>
        <v>75600</v>
      </c>
    </row>
    <row r="140" spans="1:8" ht="12.75">
      <c r="A140" s="7" t="s">
        <v>263</v>
      </c>
      <c r="B140" s="12" t="s">
        <v>563</v>
      </c>
      <c r="C140" s="3" t="s">
        <v>327</v>
      </c>
      <c r="D140" s="3" t="s">
        <v>317</v>
      </c>
      <c r="E140" s="3" t="s">
        <v>309</v>
      </c>
      <c r="F140" s="94">
        <v>9000</v>
      </c>
      <c r="G140" s="94">
        <v>9000</v>
      </c>
      <c r="H140" s="94">
        <v>9000</v>
      </c>
    </row>
    <row r="141" spans="1:8" ht="22.5">
      <c r="A141" s="26" t="s">
        <v>238</v>
      </c>
      <c r="B141" s="12" t="s">
        <v>563</v>
      </c>
      <c r="C141" s="3" t="s">
        <v>177</v>
      </c>
      <c r="D141" s="3" t="s">
        <v>317</v>
      </c>
      <c r="E141" s="3" t="s">
        <v>309</v>
      </c>
      <c r="F141" s="94">
        <f>75600-F140</f>
        <v>66600</v>
      </c>
      <c r="G141" s="94">
        <f>75600-G140</f>
        <v>66600</v>
      </c>
      <c r="H141" s="94">
        <f>75600-H140</f>
        <v>66600</v>
      </c>
    </row>
    <row r="142" spans="1:8" ht="22.5">
      <c r="A142" s="7" t="s">
        <v>455</v>
      </c>
      <c r="B142" s="12" t="s">
        <v>418</v>
      </c>
      <c r="C142" s="3"/>
      <c r="D142" s="3"/>
      <c r="E142" s="3"/>
      <c r="F142" s="66">
        <f>F143</f>
        <v>63100</v>
      </c>
      <c r="G142" s="66">
        <f>G143</f>
        <v>63100</v>
      </c>
      <c r="H142" s="66">
        <f>H143</f>
        <v>63100</v>
      </c>
    </row>
    <row r="143" spans="1:8" ht="12.75">
      <c r="A143" s="7" t="s">
        <v>341</v>
      </c>
      <c r="B143" s="12" t="s">
        <v>418</v>
      </c>
      <c r="C143" s="3" t="s">
        <v>344</v>
      </c>
      <c r="D143" s="3" t="s">
        <v>317</v>
      </c>
      <c r="E143" s="3" t="s">
        <v>312</v>
      </c>
      <c r="F143" s="88">
        <v>63100</v>
      </c>
      <c r="G143" s="88">
        <v>63100</v>
      </c>
      <c r="H143" s="88">
        <v>63100</v>
      </c>
    </row>
    <row r="144" spans="1:8" ht="22.5">
      <c r="A144" s="7" t="s">
        <v>456</v>
      </c>
      <c r="B144" s="3" t="s">
        <v>117</v>
      </c>
      <c r="C144" s="3"/>
      <c r="D144" s="3"/>
      <c r="E144" s="3"/>
      <c r="F144" s="63">
        <f>F145+F146</f>
        <v>3827900</v>
      </c>
      <c r="G144" s="63">
        <f>G145+G146</f>
        <v>3981000</v>
      </c>
      <c r="H144" s="63">
        <f>H145+H146</f>
        <v>4140200</v>
      </c>
    </row>
    <row r="145" spans="1:8" ht="12.75">
      <c r="A145" s="7" t="s">
        <v>263</v>
      </c>
      <c r="B145" s="3" t="s">
        <v>117</v>
      </c>
      <c r="C145" s="3" t="s">
        <v>327</v>
      </c>
      <c r="D145" s="3" t="s">
        <v>317</v>
      </c>
      <c r="E145" s="3" t="s">
        <v>309</v>
      </c>
      <c r="F145" s="94">
        <v>52200</v>
      </c>
      <c r="G145" s="94">
        <v>52200</v>
      </c>
      <c r="H145" s="94">
        <v>52200</v>
      </c>
    </row>
    <row r="146" spans="1:8" ht="12.75">
      <c r="A146" s="7" t="s">
        <v>341</v>
      </c>
      <c r="B146" s="3" t="s">
        <v>117</v>
      </c>
      <c r="C146" s="3" t="s">
        <v>344</v>
      </c>
      <c r="D146" s="3" t="s">
        <v>317</v>
      </c>
      <c r="E146" s="3" t="s">
        <v>309</v>
      </c>
      <c r="F146" s="94">
        <v>3775700</v>
      </c>
      <c r="G146" s="94">
        <v>3928800</v>
      </c>
      <c r="H146" s="94">
        <v>4088000</v>
      </c>
    </row>
    <row r="147" spans="1:8" ht="22.5">
      <c r="A147" s="98" t="s">
        <v>622</v>
      </c>
      <c r="B147" s="3" t="s">
        <v>118</v>
      </c>
      <c r="C147" s="3"/>
      <c r="D147" s="3"/>
      <c r="E147" s="3"/>
      <c r="F147" s="63">
        <f>F148+F149</f>
        <v>31598900</v>
      </c>
      <c r="G147" s="63">
        <f>G148+G149</f>
        <v>31594700</v>
      </c>
      <c r="H147" s="63">
        <f>H148+H149</f>
        <v>31594700</v>
      </c>
    </row>
    <row r="148" spans="1:8" ht="12.75">
      <c r="A148" s="7" t="s">
        <v>263</v>
      </c>
      <c r="B148" s="3" t="s">
        <v>118</v>
      </c>
      <c r="C148" s="3" t="s">
        <v>327</v>
      </c>
      <c r="D148" s="3" t="s">
        <v>317</v>
      </c>
      <c r="E148" s="3" t="s">
        <v>309</v>
      </c>
      <c r="F148" s="94">
        <v>330000</v>
      </c>
      <c r="G148" s="94">
        <v>330000</v>
      </c>
      <c r="H148" s="94">
        <v>330000</v>
      </c>
    </row>
    <row r="149" spans="1:8" ht="22.5">
      <c r="A149" s="7" t="s">
        <v>238</v>
      </c>
      <c r="B149" s="3" t="s">
        <v>118</v>
      </c>
      <c r="C149" s="3" t="s">
        <v>177</v>
      </c>
      <c r="D149" s="3" t="s">
        <v>317</v>
      </c>
      <c r="E149" s="3" t="s">
        <v>309</v>
      </c>
      <c r="F149" s="94">
        <v>31268900</v>
      </c>
      <c r="G149" s="94">
        <v>31264700</v>
      </c>
      <c r="H149" s="94">
        <v>31264700</v>
      </c>
    </row>
    <row r="150" spans="1:8" ht="22.5">
      <c r="A150" s="7" t="s">
        <v>123</v>
      </c>
      <c r="B150" s="3" t="s">
        <v>119</v>
      </c>
      <c r="C150" s="3"/>
      <c r="D150" s="3"/>
      <c r="E150" s="3"/>
      <c r="F150" s="63">
        <f>F151</f>
        <v>1000000</v>
      </c>
      <c r="G150" s="63">
        <f>G151</f>
        <v>1000000</v>
      </c>
      <c r="H150" s="63">
        <f>H151</f>
        <v>1000000</v>
      </c>
    </row>
    <row r="151" spans="1:8" ht="12.75">
      <c r="A151" s="7" t="s">
        <v>341</v>
      </c>
      <c r="B151" s="3" t="s">
        <v>119</v>
      </c>
      <c r="C151" s="3" t="s">
        <v>344</v>
      </c>
      <c r="D151" s="3" t="s">
        <v>317</v>
      </c>
      <c r="E151" s="3" t="s">
        <v>309</v>
      </c>
      <c r="F151" s="90">
        <v>1000000</v>
      </c>
      <c r="G151" s="90">
        <v>1000000</v>
      </c>
      <c r="H151" s="90">
        <v>1000000</v>
      </c>
    </row>
    <row r="152" spans="1:8" ht="12.75">
      <c r="A152" s="7" t="s">
        <v>358</v>
      </c>
      <c r="B152" s="3" t="s">
        <v>120</v>
      </c>
      <c r="C152" s="3"/>
      <c r="D152" s="3"/>
      <c r="E152" s="3"/>
      <c r="F152" s="88">
        <f>F153</f>
        <v>400000</v>
      </c>
      <c r="G152" s="88">
        <f>G153</f>
        <v>400000</v>
      </c>
      <c r="H152" s="88">
        <f>H153</f>
        <v>400000</v>
      </c>
    </row>
    <row r="153" spans="1:8" ht="12.75">
      <c r="A153" s="7" t="s">
        <v>341</v>
      </c>
      <c r="B153" s="3" t="s">
        <v>120</v>
      </c>
      <c r="C153" s="3" t="s">
        <v>344</v>
      </c>
      <c r="D153" s="3" t="s">
        <v>317</v>
      </c>
      <c r="E153" s="3" t="s">
        <v>309</v>
      </c>
      <c r="F153" s="88">
        <v>400000</v>
      </c>
      <c r="G153" s="88">
        <v>400000</v>
      </c>
      <c r="H153" s="88">
        <v>400000</v>
      </c>
    </row>
    <row r="154" spans="1:8" ht="22.5">
      <c r="A154" s="7" t="s">
        <v>272</v>
      </c>
      <c r="B154" s="3" t="s">
        <v>273</v>
      </c>
      <c r="C154" s="3"/>
      <c r="D154" s="3"/>
      <c r="E154" s="3"/>
      <c r="F154" s="63">
        <f>F155+F160+F175+F163+F168</f>
        <v>53926300</v>
      </c>
      <c r="G154" s="63">
        <f>G155+G160+G175+G163+G168</f>
        <v>54156000</v>
      </c>
      <c r="H154" s="63">
        <f>H155+H160+H175+H163+H168</f>
        <v>54258200</v>
      </c>
    </row>
    <row r="155" spans="1:8" ht="12.75">
      <c r="A155" s="35" t="s">
        <v>267</v>
      </c>
      <c r="B155" s="3" t="s">
        <v>127</v>
      </c>
      <c r="C155" s="3"/>
      <c r="D155" s="3"/>
      <c r="E155" s="3"/>
      <c r="F155" s="63">
        <f>F156+F157+F158+F159</f>
        <v>4884600</v>
      </c>
      <c r="G155" s="63">
        <f>G156+G157+G158+G159</f>
        <v>4884600</v>
      </c>
      <c r="H155" s="63">
        <f>H156+H157+H158+H159</f>
        <v>4884600</v>
      </c>
    </row>
    <row r="156" spans="1:8" ht="12.75">
      <c r="A156" s="6" t="s">
        <v>250</v>
      </c>
      <c r="B156" s="3" t="s">
        <v>127</v>
      </c>
      <c r="C156" s="3" t="s">
        <v>324</v>
      </c>
      <c r="D156" s="3" t="s">
        <v>317</v>
      </c>
      <c r="E156" s="3" t="s">
        <v>312</v>
      </c>
      <c r="F156" s="88">
        <v>3522000</v>
      </c>
      <c r="G156" s="88">
        <v>3522000</v>
      </c>
      <c r="H156" s="88">
        <v>3522000</v>
      </c>
    </row>
    <row r="157" spans="1:8" ht="22.5">
      <c r="A157" s="6" t="s">
        <v>251</v>
      </c>
      <c r="B157" s="3" t="s">
        <v>127</v>
      </c>
      <c r="C157" s="3" t="s">
        <v>249</v>
      </c>
      <c r="D157" s="3" t="s">
        <v>317</v>
      </c>
      <c r="E157" s="3" t="s">
        <v>312</v>
      </c>
      <c r="F157" s="88">
        <v>1063700</v>
      </c>
      <c r="G157" s="88">
        <v>1063700</v>
      </c>
      <c r="H157" s="88">
        <v>1063700</v>
      </c>
    </row>
    <row r="158" spans="1:8" ht="12.75">
      <c r="A158" s="7" t="s">
        <v>331</v>
      </c>
      <c r="B158" s="3" t="s">
        <v>127</v>
      </c>
      <c r="C158" s="3" t="s">
        <v>328</v>
      </c>
      <c r="D158" s="3" t="s">
        <v>317</v>
      </c>
      <c r="E158" s="3" t="s">
        <v>312</v>
      </c>
      <c r="F158" s="88">
        <v>297000</v>
      </c>
      <c r="G158" s="88">
        <v>297000</v>
      </c>
      <c r="H158" s="88">
        <v>297000</v>
      </c>
    </row>
    <row r="159" spans="1:8" ht="12.75">
      <c r="A159" s="7" t="s">
        <v>293</v>
      </c>
      <c r="B159" s="3" t="s">
        <v>127</v>
      </c>
      <c r="C159" s="3" t="s">
        <v>330</v>
      </c>
      <c r="D159" s="3" t="s">
        <v>317</v>
      </c>
      <c r="E159" s="3" t="s">
        <v>312</v>
      </c>
      <c r="F159" s="88">
        <v>1900</v>
      </c>
      <c r="G159" s="88">
        <v>1900</v>
      </c>
      <c r="H159" s="88">
        <v>1900</v>
      </c>
    </row>
    <row r="160" spans="1:8" ht="12.75">
      <c r="A160" s="5" t="s">
        <v>449</v>
      </c>
      <c r="B160" s="36" t="s">
        <v>102</v>
      </c>
      <c r="C160" s="19"/>
      <c r="D160" s="19"/>
      <c r="E160" s="19"/>
      <c r="F160" s="67">
        <f>F161+F162</f>
        <v>30066900</v>
      </c>
      <c r="G160" s="67">
        <f>G161+G162</f>
        <v>30296600</v>
      </c>
      <c r="H160" s="67">
        <f>H161+H162</f>
        <v>30398800</v>
      </c>
    </row>
    <row r="161" spans="1:8" ht="22.5">
      <c r="A161" s="32" t="s">
        <v>338</v>
      </c>
      <c r="B161" s="36" t="s">
        <v>102</v>
      </c>
      <c r="C161" s="19" t="s">
        <v>336</v>
      </c>
      <c r="D161" s="19" t="s">
        <v>317</v>
      </c>
      <c r="E161" s="19" t="s">
        <v>307</v>
      </c>
      <c r="F161" s="94">
        <f>28222300+1644600</f>
        <v>29866900</v>
      </c>
      <c r="G161" s="94">
        <f>28452000+1644600</f>
        <v>30096600</v>
      </c>
      <c r="H161" s="94">
        <f>28554200+1644600</f>
        <v>30198800</v>
      </c>
    </row>
    <row r="162" spans="1:8" ht="12.75">
      <c r="A162" s="37" t="s">
        <v>241</v>
      </c>
      <c r="B162" s="36" t="s">
        <v>102</v>
      </c>
      <c r="C162" s="19" t="s">
        <v>337</v>
      </c>
      <c r="D162" s="19" t="s">
        <v>317</v>
      </c>
      <c r="E162" s="19" t="s">
        <v>307</v>
      </c>
      <c r="F162" s="94">
        <v>200000</v>
      </c>
      <c r="G162" s="94">
        <v>200000</v>
      </c>
      <c r="H162" s="94">
        <v>200000</v>
      </c>
    </row>
    <row r="163" spans="1:8" ht="12.75">
      <c r="A163" s="27" t="s">
        <v>459</v>
      </c>
      <c r="B163" s="12" t="s">
        <v>125</v>
      </c>
      <c r="C163" s="62"/>
      <c r="D163" s="62"/>
      <c r="E163" s="62"/>
      <c r="F163" s="64">
        <f>F164+F165+F166+F167</f>
        <v>3424100</v>
      </c>
      <c r="G163" s="64">
        <f>G164+G165+G166+G167</f>
        <v>3424100</v>
      </c>
      <c r="H163" s="64">
        <f>H164+H165+H166+H167</f>
        <v>3424100</v>
      </c>
    </row>
    <row r="164" spans="1:8" ht="12.75">
      <c r="A164" s="6" t="s">
        <v>250</v>
      </c>
      <c r="B164" s="12" t="s">
        <v>125</v>
      </c>
      <c r="C164" s="3" t="s">
        <v>324</v>
      </c>
      <c r="D164" s="3" t="s">
        <v>317</v>
      </c>
      <c r="E164" s="3" t="s">
        <v>312</v>
      </c>
      <c r="F164" s="94">
        <f>2500000+148900</f>
        <v>2648900</v>
      </c>
      <c r="G164" s="94">
        <f>2500000+148900</f>
        <v>2648900</v>
      </c>
      <c r="H164" s="94">
        <f>2500000+148900</f>
        <v>2648900</v>
      </c>
    </row>
    <row r="165" spans="1:8" ht="22.5">
      <c r="A165" s="6" t="s">
        <v>251</v>
      </c>
      <c r="B165" s="12" t="s">
        <v>125</v>
      </c>
      <c r="C165" s="3" t="s">
        <v>249</v>
      </c>
      <c r="D165" s="3" t="s">
        <v>317</v>
      </c>
      <c r="E165" s="3" t="s">
        <v>312</v>
      </c>
      <c r="F165" s="94">
        <v>720000</v>
      </c>
      <c r="G165" s="94">
        <v>720000</v>
      </c>
      <c r="H165" s="94">
        <v>720000</v>
      </c>
    </row>
    <row r="166" spans="1:8" ht="12.75">
      <c r="A166" s="7" t="s">
        <v>347</v>
      </c>
      <c r="B166" s="12" t="s">
        <v>125</v>
      </c>
      <c r="C166" s="3" t="s">
        <v>346</v>
      </c>
      <c r="D166" s="3" t="s">
        <v>317</v>
      </c>
      <c r="E166" s="3" t="s">
        <v>312</v>
      </c>
      <c r="F166" s="94">
        <v>10000</v>
      </c>
      <c r="G166" s="94">
        <v>10000</v>
      </c>
      <c r="H166" s="94">
        <v>10000</v>
      </c>
    </row>
    <row r="167" spans="1:8" ht="12.75">
      <c r="A167" s="7" t="s">
        <v>263</v>
      </c>
      <c r="B167" s="12" t="s">
        <v>125</v>
      </c>
      <c r="C167" s="19" t="s">
        <v>327</v>
      </c>
      <c r="D167" s="19" t="s">
        <v>317</v>
      </c>
      <c r="E167" s="19" t="s">
        <v>312</v>
      </c>
      <c r="F167" s="94">
        <v>45200</v>
      </c>
      <c r="G167" s="94">
        <v>45200</v>
      </c>
      <c r="H167" s="94">
        <v>45200</v>
      </c>
    </row>
    <row r="168" spans="1:8" ht="12.75">
      <c r="A168" s="6" t="s">
        <v>342</v>
      </c>
      <c r="B168" s="12" t="s">
        <v>126</v>
      </c>
      <c r="C168" s="62"/>
      <c r="D168" s="62"/>
      <c r="E168" s="62"/>
      <c r="F168" s="64">
        <f>F169+F170+F171+F172+F173+F174</f>
        <v>4099400</v>
      </c>
      <c r="G168" s="64">
        <f>G169+G170+G171+G172+G173+G174</f>
        <v>4099400</v>
      </c>
      <c r="H168" s="64">
        <f>H169+H170+H171+H172+H173+H174</f>
        <v>4099400</v>
      </c>
    </row>
    <row r="169" spans="1:8" ht="12.75">
      <c r="A169" s="6" t="s">
        <v>250</v>
      </c>
      <c r="B169" s="12" t="s">
        <v>126</v>
      </c>
      <c r="C169" s="3" t="s">
        <v>324</v>
      </c>
      <c r="D169" s="3" t="s">
        <v>317</v>
      </c>
      <c r="E169" s="3" t="s">
        <v>312</v>
      </c>
      <c r="F169" s="94">
        <f>2800000+273900</f>
        <v>3073900</v>
      </c>
      <c r="G169" s="94">
        <f>2800000+273900</f>
        <v>3073900</v>
      </c>
      <c r="H169" s="94">
        <f>2800000+273900</f>
        <v>3073900</v>
      </c>
    </row>
    <row r="170" spans="1:8" ht="24">
      <c r="A170" s="10" t="s">
        <v>325</v>
      </c>
      <c r="B170" s="12" t="s">
        <v>126</v>
      </c>
      <c r="C170" s="3" t="s">
        <v>326</v>
      </c>
      <c r="D170" s="3" t="s">
        <v>317</v>
      </c>
      <c r="E170" s="3" t="s">
        <v>312</v>
      </c>
      <c r="F170" s="94">
        <v>1000</v>
      </c>
      <c r="G170" s="94">
        <v>1000</v>
      </c>
      <c r="H170" s="94">
        <v>1000</v>
      </c>
    </row>
    <row r="171" spans="1:8" ht="22.5">
      <c r="A171" s="6" t="s">
        <v>251</v>
      </c>
      <c r="B171" s="12" t="s">
        <v>126</v>
      </c>
      <c r="C171" s="3" t="s">
        <v>249</v>
      </c>
      <c r="D171" s="3" t="s">
        <v>317</v>
      </c>
      <c r="E171" s="3" t="s">
        <v>312</v>
      </c>
      <c r="F171" s="94">
        <v>820000</v>
      </c>
      <c r="G171" s="94">
        <v>820000</v>
      </c>
      <c r="H171" s="94">
        <v>820000</v>
      </c>
    </row>
    <row r="172" spans="1:8" ht="12.75">
      <c r="A172" s="7" t="s">
        <v>347</v>
      </c>
      <c r="B172" s="12" t="s">
        <v>126</v>
      </c>
      <c r="C172" s="3" t="s">
        <v>346</v>
      </c>
      <c r="D172" s="3" t="s">
        <v>317</v>
      </c>
      <c r="E172" s="3" t="s">
        <v>312</v>
      </c>
      <c r="F172" s="88">
        <v>35500</v>
      </c>
      <c r="G172" s="88">
        <v>35500</v>
      </c>
      <c r="H172" s="88">
        <v>35500</v>
      </c>
    </row>
    <row r="173" spans="1:8" ht="12.75">
      <c r="A173" s="7" t="s">
        <v>263</v>
      </c>
      <c r="B173" s="12" t="s">
        <v>126</v>
      </c>
      <c r="C173" s="3" t="s">
        <v>327</v>
      </c>
      <c r="D173" s="3" t="s">
        <v>317</v>
      </c>
      <c r="E173" s="3" t="s">
        <v>312</v>
      </c>
      <c r="F173" s="88">
        <v>29000</v>
      </c>
      <c r="G173" s="88">
        <v>29000</v>
      </c>
      <c r="H173" s="88">
        <v>29000</v>
      </c>
    </row>
    <row r="174" spans="1:8" ht="12.75">
      <c r="A174" s="7" t="s">
        <v>362</v>
      </c>
      <c r="B174" s="12" t="s">
        <v>126</v>
      </c>
      <c r="C174" s="3" t="s">
        <v>361</v>
      </c>
      <c r="D174" s="3" t="s">
        <v>317</v>
      </c>
      <c r="E174" s="3" t="s">
        <v>312</v>
      </c>
      <c r="F174" s="88">
        <v>140000</v>
      </c>
      <c r="G174" s="88">
        <v>140000</v>
      </c>
      <c r="H174" s="88">
        <v>140000</v>
      </c>
    </row>
    <row r="175" spans="1:8" ht="22.5">
      <c r="A175" s="26" t="s">
        <v>458</v>
      </c>
      <c r="B175" s="3" t="s">
        <v>419</v>
      </c>
      <c r="C175" s="62"/>
      <c r="D175" s="62"/>
      <c r="E175" s="62"/>
      <c r="F175" s="64">
        <f>F176+F177+F178+F179+F180+F181</f>
        <v>11451300</v>
      </c>
      <c r="G175" s="64">
        <f>G176+G177+G178+G179+G180+G181</f>
        <v>11451300</v>
      </c>
      <c r="H175" s="64">
        <f>H176+H177+H178+H179+H180+H181</f>
        <v>11451300</v>
      </c>
    </row>
    <row r="176" spans="1:8" ht="12.75">
      <c r="A176" s="6" t="s">
        <v>250</v>
      </c>
      <c r="B176" s="3" t="s">
        <v>419</v>
      </c>
      <c r="C176" s="3" t="s">
        <v>324</v>
      </c>
      <c r="D176" s="3" t="s">
        <v>317</v>
      </c>
      <c r="E176" s="3" t="s">
        <v>312</v>
      </c>
      <c r="F176" s="88">
        <f>7200000+475200</f>
        <v>7675200</v>
      </c>
      <c r="G176" s="88">
        <f>7200000+475200</f>
        <v>7675200</v>
      </c>
      <c r="H176" s="88">
        <f>7200000+475200</f>
        <v>7675200</v>
      </c>
    </row>
    <row r="177" spans="1:8" ht="22.5">
      <c r="A177" s="6" t="s">
        <v>251</v>
      </c>
      <c r="B177" s="3" t="s">
        <v>419</v>
      </c>
      <c r="C177" s="3" t="s">
        <v>249</v>
      </c>
      <c r="D177" s="3" t="s">
        <v>317</v>
      </c>
      <c r="E177" s="3" t="s">
        <v>312</v>
      </c>
      <c r="F177" s="88">
        <v>2350000</v>
      </c>
      <c r="G177" s="88">
        <v>2350000</v>
      </c>
      <c r="H177" s="88">
        <v>2350000</v>
      </c>
    </row>
    <row r="178" spans="1:8" ht="12.75">
      <c r="A178" s="7" t="s">
        <v>347</v>
      </c>
      <c r="B178" s="3" t="s">
        <v>419</v>
      </c>
      <c r="C178" s="3" t="s">
        <v>346</v>
      </c>
      <c r="D178" s="3" t="s">
        <v>317</v>
      </c>
      <c r="E178" s="3" t="s">
        <v>312</v>
      </c>
      <c r="F178" s="88">
        <v>500000</v>
      </c>
      <c r="G178" s="88">
        <v>500000</v>
      </c>
      <c r="H178" s="88">
        <v>500000</v>
      </c>
    </row>
    <row r="179" spans="1:8" ht="12.75">
      <c r="A179" s="7" t="s">
        <v>263</v>
      </c>
      <c r="B179" s="3" t="s">
        <v>419</v>
      </c>
      <c r="C179" s="3" t="s">
        <v>327</v>
      </c>
      <c r="D179" s="3" t="s">
        <v>317</v>
      </c>
      <c r="E179" s="3" t="s">
        <v>312</v>
      </c>
      <c r="F179" s="88">
        <v>576100</v>
      </c>
      <c r="G179" s="88">
        <v>576100</v>
      </c>
      <c r="H179" s="88">
        <v>576100</v>
      </c>
    </row>
    <row r="180" spans="1:8" ht="12.75">
      <c r="A180" s="7" t="s">
        <v>362</v>
      </c>
      <c r="B180" s="3" t="s">
        <v>419</v>
      </c>
      <c r="C180" s="3" t="s">
        <v>361</v>
      </c>
      <c r="D180" s="3" t="s">
        <v>317</v>
      </c>
      <c r="E180" s="3" t="s">
        <v>312</v>
      </c>
      <c r="F180" s="88">
        <v>340000</v>
      </c>
      <c r="G180" s="88">
        <v>340000</v>
      </c>
      <c r="H180" s="88">
        <v>340000</v>
      </c>
    </row>
    <row r="181" spans="1:8" ht="12.75">
      <c r="A181" s="7" t="s">
        <v>331</v>
      </c>
      <c r="B181" s="3" t="s">
        <v>419</v>
      </c>
      <c r="C181" s="3" t="s">
        <v>328</v>
      </c>
      <c r="D181" s="3" t="s">
        <v>317</v>
      </c>
      <c r="E181" s="3" t="s">
        <v>312</v>
      </c>
      <c r="F181" s="88">
        <v>10000</v>
      </c>
      <c r="G181" s="88">
        <v>10000</v>
      </c>
      <c r="H181" s="88">
        <v>10000</v>
      </c>
    </row>
    <row r="182" spans="1:8" ht="22.5">
      <c r="A182" s="14" t="s">
        <v>269</v>
      </c>
      <c r="B182" s="70" t="s">
        <v>270</v>
      </c>
      <c r="C182" s="62"/>
      <c r="D182" s="62"/>
      <c r="E182" s="62"/>
      <c r="F182" s="64">
        <f>F183+F185+F188+F190</f>
        <v>485000</v>
      </c>
      <c r="G182" s="64">
        <f>G183+G185+G188+G190</f>
        <v>436200</v>
      </c>
      <c r="H182" s="64">
        <f>H183+H185+H188+H190</f>
        <v>336200</v>
      </c>
    </row>
    <row r="183" spans="1:8" ht="22.5">
      <c r="A183" s="26" t="s">
        <v>594</v>
      </c>
      <c r="B183" s="3" t="s">
        <v>593</v>
      </c>
      <c r="C183" s="3"/>
      <c r="D183" s="62"/>
      <c r="E183" s="62"/>
      <c r="F183" s="64">
        <f>F184</f>
        <v>150000</v>
      </c>
      <c r="G183" s="64">
        <f>G184</f>
        <v>100000</v>
      </c>
      <c r="H183" s="64">
        <f>H184</f>
        <v>0</v>
      </c>
    </row>
    <row r="184" spans="1:8" ht="12.75">
      <c r="A184" s="26" t="s">
        <v>241</v>
      </c>
      <c r="B184" s="3" t="s">
        <v>593</v>
      </c>
      <c r="C184" s="3" t="s">
        <v>337</v>
      </c>
      <c r="D184" s="62" t="s">
        <v>317</v>
      </c>
      <c r="E184" s="62" t="s">
        <v>312</v>
      </c>
      <c r="F184" s="88">
        <v>150000</v>
      </c>
      <c r="G184" s="88">
        <v>100000</v>
      </c>
      <c r="H184" s="88">
        <v>0</v>
      </c>
    </row>
    <row r="185" spans="1:8" ht="12.75">
      <c r="A185" s="13" t="s">
        <v>219</v>
      </c>
      <c r="B185" s="3" t="s">
        <v>420</v>
      </c>
      <c r="C185" s="62"/>
      <c r="D185" s="62"/>
      <c r="E185" s="62"/>
      <c r="F185" s="64">
        <f>F186+F187</f>
        <v>120000</v>
      </c>
      <c r="G185" s="64">
        <f>G186+G187</f>
        <v>120000</v>
      </c>
      <c r="H185" s="64">
        <f>H186+H187</f>
        <v>120000</v>
      </c>
    </row>
    <row r="186" spans="1:8" ht="12.75">
      <c r="A186" s="7" t="s">
        <v>263</v>
      </c>
      <c r="B186" s="3" t="s">
        <v>420</v>
      </c>
      <c r="C186" s="62" t="s">
        <v>327</v>
      </c>
      <c r="D186" s="3" t="s">
        <v>306</v>
      </c>
      <c r="E186" s="3" t="s">
        <v>321</v>
      </c>
      <c r="F186" s="88">
        <v>20000</v>
      </c>
      <c r="G186" s="88">
        <v>20000</v>
      </c>
      <c r="H186" s="88">
        <v>20000</v>
      </c>
    </row>
    <row r="187" spans="1:8" ht="12.75">
      <c r="A187" s="7" t="s">
        <v>263</v>
      </c>
      <c r="B187" s="3" t="s">
        <v>420</v>
      </c>
      <c r="C187" s="3" t="s">
        <v>327</v>
      </c>
      <c r="D187" s="3" t="s">
        <v>315</v>
      </c>
      <c r="E187" s="3" t="s">
        <v>316</v>
      </c>
      <c r="F187" s="88">
        <v>100000</v>
      </c>
      <c r="G187" s="88">
        <v>100000</v>
      </c>
      <c r="H187" s="88">
        <v>100000</v>
      </c>
    </row>
    <row r="188" spans="1:8" ht="12.75">
      <c r="A188" s="5" t="s">
        <v>276</v>
      </c>
      <c r="B188" s="3" t="s">
        <v>128</v>
      </c>
      <c r="C188" s="62"/>
      <c r="D188" s="62"/>
      <c r="E188" s="62"/>
      <c r="F188" s="64">
        <f>F189</f>
        <v>185000</v>
      </c>
      <c r="G188" s="64">
        <f>G189</f>
        <v>185000</v>
      </c>
      <c r="H188" s="64">
        <f>H189</f>
        <v>185000</v>
      </c>
    </row>
    <row r="189" spans="1:8" ht="12.75">
      <c r="A189" s="5" t="s">
        <v>241</v>
      </c>
      <c r="B189" s="3" t="s">
        <v>128</v>
      </c>
      <c r="C189" s="62" t="s">
        <v>337</v>
      </c>
      <c r="D189" s="3" t="s">
        <v>317</v>
      </c>
      <c r="E189" s="3" t="s">
        <v>312</v>
      </c>
      <c r="F189" s="88">
        <v>185000</v>
      </c>
      <c r="G189" s="88">
        <v>185000</v>
      </c>
      <c r="H189" s="88">
        <v>185000</v>
      </c>
    </row>
    <row r="190" spans="1:8" ht="22.5">
      <c r="A190" s="26" t="s">
        <v>488</v>
      </c>
      <c r="B190" s="3" t="s">
        <v>402</v>
      </c>
      <c r="C190" s="62"/>
      <c r="D190" s="62"/>
      <c r="E190" s="62"/>
      <c r="F190" s="64">
        <f>F191</f>
        <v>30000</v>
      </c>
      <c r="G190" s="64">
        <f>G191</f>
        <v>31200</v>
      </c>
      <c r="H190" s="64">
        <f>H191</f>
        <v>31200</v>
      </c>
    </row>
    <row r="191" spans="1:8" ht="12.75">
      <c r="A191" s="7" t="s">
        <v>263</v>
      </c>
      <c r="B191" s="3" t="s">
        <v>402</v>
      </c>
      <c r="C191" s="62" t="s">
        <v>327</v>
      </c>
      <c r="D191" s="62" t="s">
        <v>314</v>
      </c>
      <c r="E191" s="62" t="s">
        <v>306</v>
      </c>
      <c r="F191" s="88">
        <v>30000</v>
      </c>
      <c r="G191" s="88">
        <v>31200</v>
      </c>
      <c r="H191" s="88">
        <v>31200</v>
      </c>
    </row>
    <row r="192" spans="1:8" ht="22.5">
      <c r="A192" s="13" t="s">
        <v>626</v>
      </c>
      <c r="B192" s="74" t="s">
        <v>212</v>
      </c>
      <c r="C192" s="73"/>
      <c r="D192" s="73"/>
      <c r="E192" s="73"/>
      <c r="F192" s="69">
        <f>F195+F193</f>
        <v>31306877.64</v>
      </c>
      <c r="G192" s="69">
        <f>G195+G193</f>
        <v>31306877.64</v>
      </c>
      <c r="H192" s="69">
        <f>H195+H193</f>
        <v>34616428.67</v>
      </c>
    </row>
    <row r="193" spans="1:8" ht="12.75">
      <c r="A193" s="13" t="s">
        <v>369</v>
      </c>
      <c r="B193" s="3" t="s">
        <v>464</v>
      </c>
      <c r="C193" s="73"/>
      <c r="D193" s="73"/>
      <c r="E193" s="73"/>
      <c r="F193" s="69">
        <f>F194</f>
        <v>655930.27</v>
      </c>
      <c r="G193" s="69">
        <f>G194</f>
        <v>655930.27</v>
      </c>
      <c r="H193" s="69">
        <f>H194</f>
        <v>725270.78</v>
      </c>
    </row>
    <row r="194" spans="1:8" ht="12.75">
      <c r="A194" s="7" t="s">
        <v>263</v>
      </c>
      <c r="B194" s="3" t="s">
        <v>464</v>
      </c>
      <c r="C194" s="73" t="s">
        <v>327</v>
      </c>
      <c r="D194" s="73" t="s">
        <v>311</v>
      </c>
      <c r="E194" s="73" t="s">
        <v>309</v>
      </c>
      <c r="F194" s="88">
        <v>655930.27</v>
      </c>
      <c r="G194" s="88">
        <v>655930.27</v>
      </c>
      <c r="H194" s="88">
        <v>725270.78</v>
      </c>
    </row>
    <row r="195" spans="1:8" ht="12.75">
      <c r="A195" s="38" t="s">
        <v>81</v>
      </c>
      <c r="B195" s="74" t="s">
        <v>368</v>
      </c>
      <c r="C195" s="73"/>
      <c r="D195" s="19"/>
      <c r="E195" s="19"/>
      <c r="F195" s="69">
        <f aca="true" t="shared" si="4" ref="F195:H196">F196</f>
        <v>30650947.37</v>
      </c>
      <c r="G195" s="69">
        <f t="shared" si="4"/>
        <v>30650947.37</v>
      </c>
      <c r="H195" s="69">
        <f t="shared" si="4"/>
        <v>33891157.89</v>
      </c>
    </row>
    <row r="196" spans="1:8" ht="12.75">
      <c r="A196" s="13" t="s">
        <v>369</v>
      </c>
      <c r="B196" s="74" t="s">
        <v>137</v>
      </c>
      <c r="C196" s="73"/>
      <c r="D196" s="19"/>
      <c r="E196" s="19"/>
      <c r="F196" s="69">
        <f t="shared" si="4"/>
        <v>30650947.37</v>
      </c>
      <c r="G196" s="69">
        <f t="shared" si="4"/>
        <v>30650947.37</v>
      </c>
      <c r="H196" s="69">
        <f t="shared" si="4"/>
        <v>33891157.89</v>
      </c>
    </row>
    <row r="197" spans="1:8" ht="12.75">
      <c r="A197" s="7" t="s">
        <v>263</v>
      </c>
      <c r="B197" s="74" t="s">
        <v>137</v>
      </c>
      <c r="C197" s="73" t="s">
        <v>327</v>
      </c>
      <c r="D197" s="19" t="s">
        <v>311</v>
      </c>
      <c r="E197" s="19" t="s">
        <v>309</v>
      </c>
      <c r="F197" s="88">
        <v>30650947.37</v>
      </c>
      <c r="G197" s="88">
        <v>30650947.37</v>
      </c>
      <c r="H197" s="88">
        <v>33891157.89</v>
      </c>
    </row>
    <row r="198" spans="1:8" ht="24">
      <c r="A198" s="10" t="s">
        <v>370</v>
      </c>
      <c r="B198" s="70" t="s">
        <v>199</v>
      </c>
      <c r="C198" s="62"/>
      <c r="D198" s="62"/>
      <c r="E198" s="62"/>
      <c r="F198" s="64">
        <f>F199+F203+F220+F234+F239+F267+F279</f>
        <v>1250560531.56</v>
      </c>
      <c r="G198" s="64">
        <f>G199+G203+G220+G234+G239+G267+G279</f>
        <v>2604741831.56</v>
      </c>
      <c r="H198" s="64">
        <f>H199+H203+H220+H234+H239+H267+H279</f>
        <v>961374899.56</v>
      </c>
    </row>
    <row r="199" spans="1:8" ht="22.5">
      <c r="A199" s="14" t="s">
        <v>226</v>
      </c>
      <c r="B199" s="70" t="s">
        <v>218</v>
      </c>
      <c r="C199" s="62"/>
      <c r="D199" s="62"/>
      <c r="E199" s="62"/>
      <c r="F199" s="64">
        <f>F200</f>
        <v>800000</v>
      </c>
      <c r="G199" s="64">
        <f>G200</f>
        <v>800000</v>
      </c>
      <c r="H199" s="64">
        <f>H200</f>
        <v>800000</v>
      </c>
    </row>
    <row r="200" spans="1:8" ht="12.75">
      <c r="A200" s="39" t="s">
        <v>219</v>
      </c>
      <c r="B200" s="3" t="s">
        <v>90</v>
      </c>
      <c r="C200" s="62"/>
      <c r="D200" s="62"/>
      <c r="E200" s="62"/>
      <c r="F200" s="64">
        <f>F201+F202</f>
        <v>800000</v>
      </c>
      <c r="G200" s="64">
        <f>G201+G202</f>
        <v>800000</v>
      </c>
      <c r="H200" s="64">
        <f>H201+H202</f>
        <v>800000</v>
      </c>
    </row>
    <row r="201" spans="1:8" ht="12.75">
      <c r="A201" s="39" t="s">
        <v>263</v>
      </c>
      <c r="B201" s="3" t="s">
        <v>90</v>
      </c>
      <c r="C201" s="3" t="s">
        <v>327</v>
      </c>
      <c r="D201" s="3" t="s">
        <v>315</v>
      </c>
      <c r="E201" s="3" t="s">
        <v>316</v>
      </c>
      <c r="F201" s="88">
        <f>220000+280000</f>
        <v>500000</v>
      </c>
      <c r="G201" s="88">
        <f>220000+280000</f>
        <v>500000</v>
      </c>
      <c r="H201" s="88">
        <f>220000+280000</f>
        <v>500000</v>
      </c>
    </row>
    <row r="202" spans="1:8" ht="22.5">
      <c r="A202" s="8" t="s">
        <v>238</v>
      </c>
      <c r="B202" s="3" t="s">
        <v>90</v>
      </c>
      <c r="C202" s="3" t="s">
        <v>177</v>
      </c>
      <c r="D202" s="3" t="s">
        <v>315</v>
      </c>
      <c r="E202" s="3" t="s">
        <v>316</v>
      </c>
      <c r="F202" s="88">
        <v>300000</v>
      </c>
      <c r="G202" s="88">
        <v>300000</v>
      </c>
      <c r="H202" s="88">
        <v>300000</v>
      </c>
    </row>
    <row r="203" spans="1:8" ht="12.75">
      <c r="A203" s="14" t="s">
        <v>227</v>
      </c>
      <c r="B203" s="70" t="s">
        <v>225</v>
      </c>
      <c r="C203" s="62"/>
      <c r="D203" s="62"/>
      <c r="E203" s="62"/>
      <c r="F203" s="64">
        <f>F210+F217+F204+F207+F214+F212</f>
        <v>289092900</v>
      </c>
      <c r="G203" s="64">
        <f>G210+G217+G204+G207+G214+G212</f>
        <v>1648167600</v>
      </c>
      <c r="H203" s="64">
        <f>H210+H217+H204+H207+H214+H212</f>
        <v>2792900</v>
      </c>
    </row>
    <row r="204" spans="1:8" ht="12.75">
      <c r="A204" s="39" t="s">
        <v>219</v>
      </c>
      <c r="B204" s="3" t="s">
        <v>91</v>
      </c>
      <c r="C204" s="15"/>
      <c r="D204" s="62"/>
      <c r="E204" s="62"/>
      <c r="F204" s="64">
        <f>F205+F206</f>
        <v>6400000</v>
      </c>
      <c r="G204" s="64">
        <f>G205+G206</f>
        <v>5200000</v>
      </c>
      <c r="H204" s="64">
        <f>H205+H206</f>
        <v>1100000</v>
      </c>
    </row>
    <row r="205" spans="1:8" ht="22.5">
      <c r="A205" s="13" t="s">
        <v>349</v>
      </c>
      <c r="B205" s="3" t="s">
        <v>91</v>
      </c>
      <c r="C205" s="15">
        <v>414</v>
      </c>
      <c r="D205" s="62" t="s">
        <v>315</v>
      </c>
      <c r="E205" s="62" t="s">
        <v>307</v>
      </c>
      <c r="F205" s="88">
        <v>6200000</v>
      </c>
      <c r="G205" s="88">
        <v>5000000</v>
      </c>
      <c r="H205" s="88">
        <v>900000</v>
      </c>
    </row>
    <row r="206" spans="1:8" ht="12.75">
      <c r="A206" s="39" t="s">
        <v>263</v>
      </c>
      <c r="B206" s="3" t="s">
        <v>91</v>
      </c>
      <c r="C206" s="15">
        <v>244</v>
      </c>
      <c r="D206" s="62" t="s">
        <v>315</v>
      </c>
      <c r="E206" s="62" t="s">
        <v>316</v>
      </c>
      <c r="F206" s="88">
        <v>200000</v>
      </c>
      <c r="G206" s="88">
        <v>200000</v>
      </c>
      <c r="H206" s="88">
        <v>200000</v>
      </c>
    </row>
    <row r="207" spans="1:8" ht="22.5">
      <c r="A207" s="7" t="s">
        <v>371</v>
      </c>
      <c r="B207" s="3" t="s">
        <v>153</v>
      </c>
      <c r="C207" s="15"/>
      <c r="D207" s="62"/>
      <c r="E207" s="62"/>
      <c r="F207" s="63">
        <f>F209+F208</f>
        <v>1550000</v>
      </c>
      <c r="G207" s="63">
        <f>G209+G208</f>
        <v>1550000</v>
      </c>
      <c r="H207" s="63">
        <f>H209+H208</f>
        <v>1550000</v>
      </c>
    </row>
    <row r="208" spans="1:8" ht="12.75">
      <c r="A208" s="10" t="s">
        <v>347</v>
      </c>
      <c r="B208" s="3" t="s">
        <v>153</v>
      </c>
      <c r="C208" s="15">
        <v>242</v>
      </c>
      <c r="D208" s="62" t="s">
        <v>315</v>
      </c>
      <c r="E208" s="62" t="s">
        <v>307</v>
      </c>
      <c r="F208" s="90">
        <f>60000+600000+440000</f>
        <v>1100000</v>
      </c>
      <c r="G208" s="90">
        <f>60000+600000+440000</f>
        <v>1100000</v>
      </c>
      <c r="H208" s="90">
        <f>60000+600000+440000</f>
        <v>1100000</v>
      </c>
    </row>
    <row r="209" spans="1:8" ht="12.75">
      <c r="A209" s="7" t="s">
        <v>263</v>
      </c>
      <c r="B209" s="3" t="s">
        <v>153</v>
      </c>
      <c r="C209" s="15">
        <v>244</v>
      </c>
      <c r="D209" s="62" t="s">
        <v>315</v>
      </c>
      <c r="E209" s="62" t="s">
        <v>307</v>
      </c>
      <c r="F209" s="90">
        <v>450000</v>
      </c>
      <c r="G209" s="90">
        <v>450000</v>
      </c>
      <c r="H209" s="90">
        <v>450000</v>
      </c>
    </row>
    <row r="210" spans="1:8" ht="24">
      <c r="A210" s="10" t="s">
        <v>162</v>
      </c>
      <c r="B210" s="12" t="s">
        <v>422</v>
      </c>
      <c r="C210" s="83"/>
      <c r="D210" s="83"/>
      <c r="E210" s="83"/>
      <c r="F210" s="64">
        <f>F211</f>
        <v>281000000</v>
      </c>
      <c r="G210" s="64">
        <f>G211</f>
        <v>887849600</v>
      </c>
      <c r="H210" s="64">
        <f>H211</f>
        <v>0</v>
      </c>
    </row>
    <row r="211" spans="1:8" ht="22.5">
      <c r="A211" s="13" t="s">
        <v>349</v>
      </c>
      <c r="B211" s="12" t="s">
        <v>422</v>
      </c>
      <c r="C211" s="83" t="s">
        <v>348</v>
      </c>
      <c r="D211" s="83" t="s">
        <v>315</v>
      </c>
      <c r="E211" s="83" t="s">
        <v>307</v>
      </c>
      <c r="F211" s="88">
        <v>281000000</v>
      </c>
      <c r="G211" s="88">
        <v>887849600</v>
      </c>
      <c r="H211" s="88">
        <v>0</v>
      </c>
    </row>
    <row r="212" spans="1:8" ht="12.75">
      <c r="A212" s="79" t="s">
        <v>565</v>
      </c>
      <c r="B212" s="12" t="s">
        <v>564</v>
      </c>
      <c r="C212" s="3"/>
      <c r="D212" s="83"/>
      <c r="E212" s="83"/>
      <c r="F212" s="88">
        <f>F213</f>
        <v>0</v>
      </c>
      <c r="G212" s="88">
        <f>G213</f>
        <v>750850000</v>
      </c>
      <c r="H212" s="88">
        <f>H213</f>
        <v>0</v>
      </c>
    </row>
    <row r="213" spans="1:8" ht="22.5">
      <c r="A213" s="13" t="s">
        <v>352</v>
      </c>
      <c r="B213" s="12" t="s">
        <v>564</v>
      </c>
      <c r="C213" s="3" t="s">
        <v>351</v>
      </c>
      <c r="D213" s="83" t="s">
        <v>315</v>
      </c>
      <c r="E213" s="83" t="s">
        <v>307</v>
      </c>
      <c r="F213" s="88">
        <v>0</v>
      </c>
      <c r="G213" s="88">
        <v>750850000</v>
      </c>
      <c r="H213" s="88">
        <v>0</v>
      </c>
    </row>
    <row r="214" spans="1:8" ht="12.75">
      <c r="A214" s="13" t="s">
        <v>566</v>
      </c>
      <c r="B214" s="12" t="s">
        <v>568</v>
      </c>
      <c r="C214" s="3"/>
      <c r="D214" s="83"/>
      <c r="E214" s="83"/>
      <c r="F214" s="88">
        <f aca="true" t="shared" si="5" ref="F214:H215">F215</f>
        <v>0</v>
      </c>
      <c r="G214" s="88">
        <f t="shared" si="5"/>
        <v>2575100</v>
      </c>
      <c r="H214" s="88">
        <f t="shared" si="5"/>
        <v>0</v>
      </c>
    </row>
    <row r="215" spans="1:8" ht="22.5">
      <c r="A215" s="95" t="s">
        <v>567</v>
      </c>
      <c r="B215" s="12" t="s">
        <v>569</v>
      </c>
      <c r="C215" s="3"/>
      <c r="D215" s="83"/>
      <c r="E215" s="83"/>
      <c r="F215" s="88">
        <f t="shared" si="5"/>
        <v>0</v>
      </c>
      <c r="G215" s="88">
        <f t="shared" si="5"/>
        <v>2575100</v>
      </c>
      <c r="H215" s="88">
        <f t="shared" si="5"/>
        <v>0</v>
      </c>
    </row>
    <row r="216" spans="1:8" ht="22.5">
      <c r="A216" s="13" t="s">
        <v>349</v>
      </c>
      <c r="B216" s="12" t="s">
        <v>569</v>
      </c>
      <c r="C216" s="3" t="s">
        <v>348</v>
      </c>
      <c r="D216" s="83" t="s">
        <v>315</v>
      </c>
      <c r="E216" s="83" t="s">
        <v>309</v>
      </c>
      <c r="F216" s="88">
        <v>0</v>
      </c>
      <c r="G216" s="88">
        <v>2575100</v>
      </c>
      <c r="H216" s="88">
        <v>0</v>
      </c>
    </row>
    <row r="217" spans="1:8" ht="12.75">
      <c r="A217" s="10" t="s">
        <v>161</v>
      </c>
      <c r="B217" s="12" t="s">
        <v>163</v>
      </c>
      <c r="C217" s="83"/>
      <c r="D217" s="83"/>
      <c r="E217" s="83"/>
      <c r="F217" s="63">
        <f aca="true" t="shared" si="6" ref="F217:H218">F218</f>
        <v>142900</v>
      </c>
      <c r="G217" s="63">
        <f t="shared" si="6"/>
        <v>142900</v>
      </c>
      <c r="H217" s="63">
        <f t="shared" si="6"/>
        <v>142900</v>
      </c>
    </row>
    <row r="218" spans="1:8" ht="24">
      <c r="A218" s="10" t="s">
        <v>294</v>
      </c>
      <c r="B218" s="3" t="s">
        <v>72</v>
      </c>
      <c r="C218" s="62"/>
      <c r="D218" s="62"/>
      <c r="E218" s="62"/>
      <c r="F218" s="64">
        <f t="shared" si="6"/>
        <v>142900</v>
      </c>
      <c r="G218" s="64">
        <f t="shared" si="6"/>
        <v>142900</v>
      </c>
      <c r="H218" s="64">
        <f t="shared" si="6"/>
        <v>142900</v>
      </c>
    </row>
    <row r="219" spans="1:8" ht="12.75">
      <c r="A219" s="10" t="s">
        <v>241</v>
      </c>
      <c r="B219" s="3" t="s">
        <v>72</v>
      </c>
      <c r="C219" s="15">
        <v>612</v>
      </c>
      <c r="D219" s="62" t="s">
        <v>315</v>
      </c>
      <c r="E219" s="62" t="s">
        <v>307</v>
      </c>
      <c r="F219" s="88">
        <v>142900</v>
      </c>
      <c r="G219" s="88">
        <v>142900</v>
      </c>
      <c r="H219" s="88">
        <v>142900</v>
      </c>
    </row>
    <row r="220" spans="1:8" ht="22.5">
      <c r="A220" s="14" t="s">
        <v>290</v>
      </c>
      <c r="B220" s="70" t="s">
        <v>224</v>
      </c>
      <c r="C220" s="62"/>
      <c r="D220" s="62"/>
      <c r="E220" s="62"/>
      <c r="F220" s="64">
        <f>F227+F224+F221+F229+F232</f>
        <v>30533100</v>
      </c>
      <c r="G220" s="64">
        <f>G227+G224+G221+G229+G232</f>
        <v>27201100</v>
      </c>
      <c r="H220" s="64">
        <f>H227+H224+H221+H229+H232</f>
        <v>23016068</v>
      </c>
    </row>
    <row r="221" spans="1:8" ht="12.75">
      <c r="A221" s="39" t="s">
        <v>219</v>
      </c>
      <c r="B221" s="3" t="s">
        <v>490</v>
      </c>
      <c r="C221" s="15"/>
      <c r="D221" s="62"/>
      <c r="E221" s="62"/>
      <c r="F221" s="64">
        <f>F222+F223</f>
        <v>11000000</v>
      </c>
      <c r="G221" s="64">
        <f>G222+G223</f>
        <v>7000000</v>
      </c>
      <c r="H221" s="64">
        <f>H222+H223</f>
        <v>6436468</v>
      </c>
    </row>
    <row r="222" spans="1:8" ht="22.5">
      <c r="A222" s="13" t="s">
        <v>349</v>
      </c>
      <c r="B222" s="3" t="s">
        <v>490</v>
      </c>
      <c r="C222" s="15">
        <v>414</v>
      </c>
      <c r="D222" s="62" t="s">
        <v>315</v>
      </c>
      <c r="E222" s="62" t="s">
        <v>316</v>
      </c>
      <c r="F222" s="88">
        <v>4000000</v>
      </c>
      <c r="G222" s="88">
        <v>0</v>
      </c>
      <c r="H222" s="88">
        <v>0</v>
      </c>
    </row>
    <row r="223" spans="1:8" ht="12.75">
      <c r="A223" s="10" t="s">
        <v>241</v>
      </c>
      <c r="B223" s="3" t="s">
        <v>490</v>
      </c>
      <c r="C223" s="15">
        <v>612</v>
      </c>
      <c r="D223" s="62" t="s">
        <v>315</v>
      </c>
      <c r="E223" s="62" t="s">
        <v>307</v>
      </c>
      <c r="F223" s="90">
        <v>7000000</v>
      </c>
      <c r="G223" s="90">
        <v>7000000</v>
      </c>
      <c r="H223" s="90">
        <f>7000000-563532</f>
        <v>6436468</v>
      </c>
    </row>
    <row r="224" spans="1:8" ht="22.5">
      <c r="A224" s="7" t="s">
        <v>489</v>
      </c>
      <c r="B224" s="3" t="s">
        <v>154</v>
      </c>
      <c r="C224" s="15"/>
      <c r="D224" s="62"/>
      <c r="E224" s="62"/>
      <c r="F224" s="63">
        <f>F225+F226</f>
        <v>8382000</v>
      </c>
      <c r="G224" s="63">
        <f>G225+G226</f>
        <v>9000000</v>
      </c>
      <c r="H224" s="63">
        <f>H225+H226</f>
        <v>4000000</v>
      </c>
    </row>
    <row r="225" spans="1:8" ht="12.75">
      <c r="A225" s="7" t="s">
        <v>264</v>
      </c>
      <c r="B225" s="3" t="s">
        <v>154</v>
      </c>
      <c r="C225" s="15">
        <v>244</v>
      </c>
      <c r="D225" s="62" t="s">
        <v>315</v>
      </c>
      <c r="E225" s="62" t="s">
        <v>307</v>
      </c>
      <c r="F225" s="88">
        <v>6382000</v>
      </c>
      <c r="G225" s="90">
        <v>7000000</v>
      </c>
      <c r="H225" s="90">
        <v>2000000</v>
      </c>
    </row>
    <row r="226" spans="1:8" ht="12.75">
      <c r="A226" s="10" t="s">
        <v>241</v>
      </c>
      <c r="B226" s="3" t="s">
        <v>154</v>
      </c>
      <c r="C226" s="15">
        <v>612</v>
      </c>
      <c r="D226" s="62" t="s">
        <v>315</v>
      </c>
      <c r="E226" s="62" t="s">
        <v>307</v>
      </c>
      <c r="F226" s="88">
        <v>2000000</v>
      </c>
      <c r="G226" s="88">
        <v>2000000</v>
      </c>
      <c r="H226" s="88">
        <v>2000000</v>
      </c>
    </row>
    <row r="227" spans="1:8" ht="22.5">
      <c r="A227" s="6" t="s">
        <v>573</v>
      </c>
      <c r="B227" s="3" t="s">
        <v>570</v>
      </c>
      <c r="C227" s="3"/>
      <c r="D227" s="62"/>
      <c r="E227" s="62"/>
      <c r="F227" s="88">
        <f>F228</f>
        <v>2028800</v>
      </c>
      <c r="G227" s="88">
        <f>G228</f>
        <v>2078800</v>
      </c>
      <c r="H227" s="88">
        <f>H228</f>
        <v>2078800</v>
      </c>
    </row>
    <row r="228" spans="1:8" ht="12.75">
      <c r="A228" s="7" t="s">
        <v>264</v>
      </c>
      <c r="B228" s="3" t="s">
        <v>570</v>
      </c>
      <c r="C228" s="3" t="s">
        <v>327</v>
      </c>
      <c r="D228" s="62" t="s">
        <v>315</v>
      </c>
      <c r="E228" s="62" t="s">
        <v>307</v>
      </c>
      <c r="F228" s="88">
        <v>2028800</v>
      </c>
      <c r="G228" s="88">
        <v>2078800</v>
      </c>
      <c r="H228" s="88">
        <v>2078800</v>
      </c>
    </row>
    <row r="229" spans="1:8" ht="12.75">
      <c r="A229" s="6" t="s">
        <v>566</v>
      </c>
      <c r="B229" s="12" t="s">
        <v>571</v>
      </c>
      <c r="C229" s="3"/>
      <c r="D229" s="62"/>
      <c r="E229" s="62"/>
      <c r="F229" s="88">
        <f aca="true" t="shared" si="7" ref="F229:H230">F230</f>
        <v>0</v>
      </c>
      <c r="G229" s="88">
        <f t="shared" si="7"/>
        <v>0</v>
      </c>
      <c r="H229" s="88">
        <f t="shared" si="7"/>
        <v>1378500</v>
      </c>
    </row>
    <row r="230" spans="1:8" ht="22.5">
      <c r="A230" s="95" t="s">
        <v>572</v>
      </c>
      <c r="B230" s="3" t="s">
        <v>627</v>
      </c>
      <c r="C230" s="3"/>
      <c r="D230" s="62"/>
      <c r="E230" s="62"/>
      <c r="F230" s="88">
        <f t="shared" si="7"/>
        <v>0</v>
      </c>
      <c r="G230" s="88">
        <f t="shared" si="7"/>
        <v>0</v>
      </c>
      <c r="H230" s="88">
        <f t="shared" si="7"/>
        <v>1378500</v>
      </c>
    </row>
    <row r="231" spans="1:8" ht="12.75">
      <c r="A231" s="7" t="s">
        <v>264</v>
      </c>
      <c r="B231" s="3" t="s">
        <v>627</v>
      </c>
      <c r="C231" s="3" t="s">
        <v>327</v>
      </c>
      <c r="D231" s="62" t="s">
        <v>315</v>
      </c>
      <c r="E231" s="62" t="s">
        <v>307</v>
      </c>
      <c r="F231" s="88">
        <v>0</v>
      </c>
      <c r="G231" s="88">
        <v>0</v>
      </c>
      <c r="H231" s="88">
        <v>1378500</v>
      </c>
    </row>
    <row r="232" spans="1:8" ht="12.75">
      <c r="A232" s="14" t="s">
        <v>261</v>
      </c>
      <c r="B232" s="3" t="s">
        <v>92</v>
      </c>
      <c r="C232" s="15"/>
      <c r="D232" s="62"/>
      <c r="E232" s="62"/>
      <c r="F232" s="64">
        <f>F233</f>
        <v>9122300</v>
      </c>
      <c r="G232" s="64">
        <f>G233</f>
        <v>9122300</v>
      </c>
      <c r="H232" s="64">
        <f>H233</f>
        <v>9122300</v>
      </c>
    </row>
    <row r="233" spans="1:8" ht="12.75">
      <c r="A233" s="7" t="s">
        <v>264</v>
      </c>
      <c r="B233" s="3" t="s">
        <v>92</v>
      </c>
      <c r="C233" s="15">
        <v>244</v>
      </c>
      <c r="D233" s="62" t="s">
        <v>315</v>
      </c>
      <c r="E233" s="62" t="s">
        <v>316</v>
      </c>
      <c r="F233" s="88">
        <v>9122300</v>
      </c>
      <c r="G233" s="88">
        <v>9122300</v>
      </c>
      <c r="H233" s="88">
        <v>9122300</v>
      </c>
    </row>
    <row r="234" spans="1:8" ht="22.5">
      <c r="A234" s="14" t="s">
        <v>291</v>
      </c>
      <c r="B234" s="70" t="s">
        <v>228</v>
      </c>
      <c r="C234" s="62"/>
      <c r="D234" s="62"/>
      <c r="E234" s="62"/>
      <c r="F234" s="64">
        <f>F235+F237</f>
        <v>23392800</v>
      </c>
      <c r="G234" s="64">
        <f>G235+G237</f>
        <v>23392800</v>
      </c>
      <c r="H234" s="64">
        <f>H235+H237</f>
        <v>23392800</v>
      </c>
    </row>
    <row r="235" spans="1:8" ht="22.5">
      <c r="A235" s="7" t="s">
        <v>345</v>
      </c>
      <c r="B235" s="3" t="s">
        <v>98</v>
      </c>
      <c r="C235" s="62"/>
      <c r="D235" s="62"/>
      <c r="E235" s="62"/>
      <c r="F235" s="64">
        <f>F236</f>
        <v>23342800</v>
      </c>
      <c r="G235" s="64">
        <f>G236</f>
        <v>23342800</v>
      </c>
      <c r="H235" s="64">
        <f>H236</f>
        <v>23342800</v>
      </c>
    </row>
    <row r="236" spans="1:8" ht="12.75">
      <c r="A236" s="7" t="s">
        <v>341</v>
      </c>
      <c r="B236" s="3" t="s">
        <v>98</v>
      </c>
      <c r="C236" s="62" t="s">
        <v>344</v>
      </c>
      <c r="D236" s="62" t="s">
        <v>317</v>
      </c>
      <c r="E236" s="62" t="s">
        <v>310</v>
      </c>
      <c r="F236" s="90">
        <v>23342800</v>
      </c>
      <c r="G236" s="90">
        <v>23342800</v>
      </c>
      <c r="H236" s="90">
        <v>23342800</v>
      </c>
    </row>
    <row r="237" spans="1:8" ht="22.5">
      <c r="A237" s="7" t="s">
        <v>372</v>
      </c>
      <c r="B237" s="3" t="s">
        <v>73</v>
      </c>
      <c r="C237" s="62"/>
      <c r="D237" s="62"/>
      <c r="E237" s="62"/>
      <c r="F237" s="64">
        <f>F238</f>
        <v>50000</v>
      </c>
      <c r="G237" s="64">
        <f>G238</f>
        <v>50000</v>
      </c>
      <c r="H237" s="64">
        <f>H238</f>
        <v>50000</v>
      </c>
    </row>
    <row r="238" spans="1:8" ht="12.75">
      <c r="A238" s="10" t="s">
        <v>347</v>
      </c>
      <c r="B238" s="3" t="s">
        <v>73</v>
      </c>
      <c r="C238" s="62" t="s">
        <v>346</v>
      </c>
      <c r="D238" s="62" t="s">
        <v>315</v>
      </c>
      <c r="E238" s="62" t="s">
        <v>307</v>
      </c>
      <c r="F238" s="88">
        <v>50000</v>
      </c>
      <c r="G238" s="88">
        <v>50000</v>
      </c>
      <c r="H238" s="88">
        <v>50000</v>
      </c>
    </row>
    <row r="239" spans="1:8" ht="22.5">
      <c r="A239" s="14" t="s">
        <v>230</v>
      </c>
      <c r="B239" s="62" t="s">
        <v>229</v>
      </c>
      <c r="C239" s="62"/>
      <c r="D239" s="62"/>
      <c r="E239" s="62"/>
      <c r="F239" s="64">
        <f>F240+F246+F255+F263</f>
        <v>790815292</v>
      </c>
      <c r="G239" s="64">
        <f>G240+G246+G255+G263</f>
        <v>790815292</v>
      </c>
      <c r="H239" s="64">
        <f>H240+H246+H255+H263</f>
        <v>794594692</v>
      </c>
    </row>
    <row r="240" spans="1:8" ht="45">
      <c r="A240" s="34" t="s">
        <v>356</v>
      </c>
      <c r="B240" s="3" t="s">
        <v>74</v>
      </c>
      <c r="C240" s="62"/>
      <c r="D240" s="62"/>
      <c r="E240" s="62"/>
      <c r="F240" s="64">
        <f>F241+F242+F243+F244+F245</f>
        <v>465610700</v>
      </c>
      <c r="G240" s="64">
        <f>G241+G242+G243+G244+G245</f>
        <v>465610700</v>
      </c>
      <c r="H240" s="64">
        <f>H241+H242+H243+H244+H245</f>
        <v>465610700</v>
      </c>
    </row>
    <row r="241" spans="1:8" ht="12.75">
      <c r="A241" s="6" t="s">
        <v>297</v>
      </c>
      <c r="B241" s="3" t="s">
        <v>74</v>
      </c>
      <c r="C241" s="3" t="s">
        <v>339</v>
      </c>
      <c r="D241" s="62" t="s">
        <v>315</v>
      </c>
      <c r="E241" s="62" t="s">
        <v>307</v>
      </c>
      <c r="F241" s="90">
        <f>192121000+2966300</f>
        <v>195087300</v>
      </c>
      <c r="G241" s="90">
        <f>192121000+2966300</f>
        <v>195087300</v>
      </c>
      <c r="H241" s="90">
        <f>192121000+2966300</f>
        <v>195087300</v>
      </c>
    </row>
    <row r="242" spans="1:8" ht="22.5">
      <c r="A242" s="6" t="s">
        <v>298</v>
      </c>
      <c r="B242" s="3" t="s">
        <v>74</v>
      </c>
      <c r="C242" s="3" t="s">
        <v>296</v>
      </c>
      <c r="D242" s="62" t="s">
        <v>315</v>
      </c>
      <c r="E242" s="62" t="s">
        <v>307</v>
      </c>
      <c r="F242" s="88">
        <v>57300000</v>
      </c>
      <c r="G242" s="88">
        <v>57300000</v>
      </c>
      <c r="H242" s="88">
        <v>57300000</v>
      </c>
    </row>
    <row r="243" spans="1:8" ht="12.75">
      <c r="A243" s="10" t="s">
        <v>347</v>
      </c>
      <c r="B243" s="3" t="s">
        <v>74</v>
      </c>
      <c r="C243" s="3" t="s">
        <v>346</v>
      </c>
      <c r="D243" s="62" t="s">
        <v>315</v>
      </c>
      <c r="E243" s="62" t="s">
        <v>307</v>
      </c>
      <c r="F243" s="88">
        <v>430000</v>
      </c>
      <c r="G243" s="88">
        <v>430000</v>
      </c>
      <c r="H243" s="88">
        <v>430000</v>
      </c>
    </row>
    <row r="244" spans="1:8" ht="12.75">
      <c r="A244" s="7" t="s">
        <v>263</v>
      </c>
      <c r="B244" s="3" t="s">
        <v>74</v>
      </c>
      <c r="C244" s="3" t="s">
        <v>327</v>
      </c>
      <c r="D244" s="62" t="s">
        <v>315</v>
      </c>
      <c r="E244" s="62" t="s">
        <v>307</v>
      </c>
      <c r="F244" s="88">
        <v>2200000</v>
      </c>
      <c r="G244" s="88">
        <v>2200000</v>
      </c>
      <c r="H244" s="88">
        <v>2200000</v>
      </c>
    </row>
    <row r="245" spans="1:8" ht="22.5">
      <c r="A245" s="7" t="s">
        <v>338</v>
      </c>
      <c r="B245" s="3" t="s">
        <v>74</v>
      </c>
      <c r="C245" s="3" t="s">
        <v>336</v>
      </c>
      <c r="D245" s="62" t="s">
        <v>315</v>
      </c>
      <c r="E245" s="62" t="s">
        <v>307</v>
      </c>
      <c r="F245" s="88">
        <v>210593400</v>
      </c>
      <c r="G245" s="88">
        <v>210593400</v>
      </c>
      <c r="H245" s="88">
        <v>210593400</v>
      </c>
    </row>
    <row r="246" spans="1:8" ht="22.5">
      <c r="A246" s="7" t="s">
        <v>373</v>
      </c>
      <c r="B246" s="3" t="s">
        <v>75</v>
      </c>
      <c r="C246" s="62"/>
      <c r="D246" s="62"/>
      <c r="E246" s="62"/>
      <c r="F246" s="64">
        <f>F247+F248+F249+F250+F251+F252+F253+F254</f>
        <v>249823620</v>
      </c>
      <c r="G246" s="64">
        <f>G247+G248+G249+G250+G251+G252+G253+G254</f>
        <v>249823620</v>
      </c>
      <c r="H246" s="64">
        <f>H247+H248+H249+H250+H251+H252+H253+H254</f>
        <v>249823620</v>
      </c>
    </row>
    <row r="247" spans="1:8" ht="12.75">
      <c r="A247" s="6" t="s">
        <v>297</v>
      </c>
      <c r="B247" s="3" t="s">
        <v>75</v>
      </c>
      <c r="C247" s="3" t="s">
        <v>339</v>
      </c>
      <c r="D247" s="3" t="s">
        <v>315</v>
      </c>
      <c r="E247" s="3" t="s">
        <v>307</v>
      </c>
      <c r="F247" s="88">
        <v>64621330</v>
      </c>
      <c r="G247" s="88">
        <v>64621330</v>
      </c>
      <c r="H247" s="88">
        <v>64621330</v>
      </c>
    </row>
    <row r="248" spans="1:8" ht="22.5">
      <c r="A248" s="6" t="s">
        <v>298</v>
      </c>
      <c r="B248" s="3" t="s">
        <v>75</v>
      </c>
      <c r="C248" s="3" t="s">
        <v>296</v>
      </c>
      <c r="D248" s="3" t="s">
        <v>315</v>
      </c>
      <c r="E248" s="3" t="s">
        <v>307</v>
      </c>
      <c r="F248" s="88">
        <v>19506290</v>
      </c>
      <c r="G248" s="88">
        <v>19506290</v>
      </c>
      <c r="H248" s="88">
        <v>19506290</v>
      </c>
    </row>
    <row r="249" spans="1:8" ht="12.75">
      <c r="A249" s="7" t="s">
        <v>347</v>
      </c>
      <c r="B249" s="3" t="s">
        <v>75</v>
      </c>
      <c r="C249" s="3" t="s">
        <v>346</v>
      </c>
      <c r="D249" s="3" t="s">
        <v>315</v>
      </c>
      <c r="E249" s="3" t="s">
        <v>307</v>
      </c>
      <c r="F249" s="88">
        <v>4346900</v>
      </c>
      <c r="G249" s="88">
        <v>4346900</v>
      </c>
      <c r="H249" s="88">
        <v>4346900</v>
      </c>
    </row>
    <row r="250" spans="1:8" ht="12.75">
      <c r="A250" s="7" t="s">
        <v>263</v>
      </c>
      <c r="B250" s="3" t="s">
        <v>75</v>
      </c>
      <c r="C250" s="3" t="s">
        <v>327</v>
      </c>
      <c r="D250" s="3" t="s">
        <v>315</v>
      </c>
      <c r="E250" s="3" t="s">
        <v>307</v>
      </c>
      <c r="F250" s="88">
        <v>23260700</v>
      </c>
      <c r="G250" s="88">
        <v>23260700</v>
      </c>
      <c r="H250" s="88">
        <v>23260700</v>
      </c>
    </row>
    <row r="251" spans="1:8" ht="12.75">
      <c r="A251" s="29" t="s">
        <v>362</v>
      </c>
      <c r="B251" s="3" t="s">
        <v>75</v>
      </c>
      <c r="C251" s="3" t="s">
        <v>361</v>
      </c>
      <c r="D251" s="3" t="s">
        <v>315</v>
      </c>
      <c r="E251" s="3" t="s">
        <v>307</v>
      </c>
      <c r="F251" s="88">
        <v>33220500</v>
      </c>
      <c r="G251" s="88">
        <v>33220500</v>
      </c>
      <c r="H251" s="88">
        <v>33220500</v>
      </c>
    </row>
    <row r="252" spans="1:8" ht="22.5">
      <c r="A252" s="7" t="s">
        <v>338</v>
      </c>
      <c r="B252" s="3" t="s">
        <v>75</v>
      </c>
      <c r="C252" s="3" t="s">
        <v>336</v>
      </c>
      <c r="D252" s="3" t="s">
        <v>315</v>
      </c>
      <c r="E252" s="3" t="s">
        <v>307</v>
      </c>
      <c r="F252" s="88">
        <v>97659200</v>
      </c>
      <c r="G252" s="88">
        <v>97659200</v>
      </c>
      <c r="H252" s="88">
        <v>97659200</v>
      </c>
    </row>
    <row r="253" spans="1:8" ht="12.75">
      <c r="A253" s="7" t="s">
        <v>331</v>
      </c>
      <c r="B253" s="3" t="s">
        <v>75</v>
      </c>
      <c r="C253" s="3" t="s">
        <v>328</v>
      </c>
      <c r="D253" s="3" t="s">
        <v>315</v>
      </c>
      <c r="E253" s="3" t="s">
        <v>307</v>
      </c>
      <c r="F253" s="88">
        <v>6919600</v>
      </c>
      <c r="G253" s="88">
        <v>6919600</v>
      </c>
      <c r="H253" s="88">
        <v>6919600</v>
      </c>
    </row>
    <row r="254" spans="1:8" ht="12.75">
      <c r="A254" s="7" t="s">
        <v>293</v>
      </c>
      <c r="B254" s="3" t="s">
        <v>75</v>
      </c>
      <c r="C254" s="3" t="s">
        <v>330</v>
      </c>
      <c r="D254" s="3" t="s">
        <v>315</v>
      </c>
      <c r="E254" s="3" t="s">
        <v>307</v>
      </c>
      <c r="F254" s="88">
        <v>289100</v>
      </c>
      <c r="G254" s="88">
        <v>289100</v>
      </c>
      <c r="H254" s="88">
        <v>289100</v>
      </c>
    </row>
    <row r="255" spans="1:8" ht="22.5">
      <c r="A255" s="14" t="s">
        <v>467</v>
      </c>
      <c r="B255" s="62" t="s">
        <v>76</v>
      </c>
      <c r="C255" s="62"/>
      <c r="D255" s="62"/>
      <c r="E255" s="62"/>
      <c r="F255" s="64">
        <f>F256+F257+F258+F259+F260+F261+F262</f>
        <v>30779400</v>
      </c>
      <c r="G255" s="64">
        <f>G256+G257+G258+G259+G260+G261+G262</f>
        <v>30779400</v>
      </c>
      <c r="H255" s="64">
        <f>H256+H257+H258+H259+H260+H261+H262</f>
        <v>30779400</v>
      </c>
    </row>
    <row r="256" spans="1:8" ht="12.75">
      <c r="A256" s="6" t="s">
        <v>297</v>
      </c>
      <c r="B256" s="3" t="s">
        <v>76</v>
      </c>
      <c r="C256" s="3" t="s">
        <v>339</v>
      </c>
      <c r="D256" s="62" t="s">
        <v>315</v>
      </c>
      <c r="E256" s="62" t="s">
        <v>309</v>
      </c>
      <c r="F256" s="88">
        <v>20299000</v>
      </c>
      <c r="G256" s="88">
        <v>20299000</v>
      </c>
      <c r="H256" s="88">
        <v>20299000</v>
      </c>
    </row>
    <row r="257" spans="1:8" ht="22.5">
      <c r="A257" s="6" t="s">
        <v>298</v>
      </c>
      <c r="B257" s="3" t="s">
        <v>76</v>
      </c>
      <c r="C257" s="3" t="s">
        <v>296</v>
      </c>
      <c r="D257" s="62" t="s">
        <v>315</v>
      </c>
      <c r="E257" s="62" t="s">
        <v>309</v>
      </c>
      <c r="F257" s="88">
        <v>6128200</v>
      </c>
      <c r="G257" s="88">
        <v>6128200</v>
      </c>
      <c r="H257" s="88">
        <v>6128200</v>
      </c>
    </row>
    <row r="258" spans="1:8" ht="12.75">
      <c r="A258" s="7" t="s">
        <v>347</v>
      </c>
      <c r="B258" s="3" t="s">
        <v>76</v>
      </c>
      <c r="C258" s="3" t="s">
        <v>346</v>
      </c>
      <c r="D258" s="62" t="s">
        <v>315</v>
      </c>
      <c r="E258" s="62" t="s">
        <v>309</v>
      </c>
      <c r="F258" s="88">
        <v>471200</v>
      </c>
      <c r="G258" s="88">
        <v>471200</v>
      </c>
      <c r="H258" s="88">
        <v>471200</v>
      </c>
    </row>
    <row r="259" spans="1:8" ht="12.75">
      <c r="A259" s="7" t="s">
        <v>263</v>
      </c>
      <c r="B259" s="3" t="s">
        <v>76</v>
      </c>
      <c r="C259" s="3" t="s">
        <v>327</v>
      </c>
      <c r="D259" s="62" t="s">
        <v>315</v>
      </c>
      <c r="E259" s="62" t="s">
        <v>309</v>
      </c>
      <c r="F259" s="88">
        <v>2698400</v>
      </c>
      <c r="G259" s="88">
        <v>2698400</v>
      </c>
      <c r="H259" s="88">
        <v>2698400</v>
      </c>
    </row>
    <row r="260" spans="1:8" ht="12.75">
      <c r="A260" s="29" t="s">
        <v>362</v>
      </c>
      <c r="B260" s="3" t="s">
        <v>76</v>
      </c>
      <c r="C260" s="3" t="s">
        <v>361</v>
      </c>
      <c r="D260" s="62" t="s">
        <v>315</v>
      </c>
      <c r="E260" s="62" t="s">
        <v>309</v>
      </c>
      <c r="F260" s="88">
        <v>1138200</v>
      </c>
      <c r="G260" s="88">
        <v>1138200</v>
      </c>
      <c r="H260" s="88">
        <v>1138200</v>
      </c>
    </row>
    <row r="261" spans="1:8" ht="12.75">
      <c r="A261" s="7" t="s">
        <v>331</v>
      </c>
      <c r="B261" s="3" t="s">
        <v>76</v>
      </c>
      <c r="C261" s="3" t="s">
        <v>328</v>
      </c>
      <c r="D261" s="62" t="s">
        <v>315</v>
      </c>
      <c r="E261" s="62" t="s">
        <v>309</v>
      </c>
      <c r="F261" s="88">
        <v>33150</v>
      </c>
      <c r="G261" s="88">
        <v>33150</v>
      </c>
      <c r="H261" s="88">
        <v>33150</v>
      </c>
    </row>
    <row r="262" spans="1:8" ht="12.75">
      <c r="A262" s="7" t="s">
        <v>293</v>
      </c>
      <c r="B262" s="3" t="s">
        <v>76</v>
      </c>
      <c r="C262" s="3" t="s">
        <v>330</v>
      </c>
      <c r="D262" s="62" t="s">
        <v>315</v>
      </c>
      <c r="E262" s="62" t="s">
        <v>309</v>
      </c>
      <c r="F262" s="88">
        <v>11250</v>
      </c>
      <c r="G262" s="88">
        <v>11250</v>
      </c>
      <c r="H262" s="88">
        <v>11250</v>
      </c>
    </row>
    <row r="263" spans="1:8" ht="45">
      <c r="A263" s="33" t="s">
        <v>481</v>
      </c>
      <c r="B263" s="3" t="s">
        <v>480</v>
      </c>
      <c r="C263" s="3"/>
      <c r="D263" s="62"/>
      <c r="E263" s="62"/>
      <c r="F263" s="63">
        <f>F264+F265+F266</f>
        <v>44601572</v>
      </c>
      <c r="G263" s="63">
        <f>G264+G265+G266</f>
        <v>44601572</v>
      </c>
      <c r="H263" s="63">
        <f>H264+H265+H266</f>
        <v>48380972</v>
      </c>
    </row>
    <row r="264" spans="1:8" ht="12.75">
      <c r="A264" s="6" t="s">
        <v>297</v>
      </c>
      <c r="B264" s="3" t="s">
        <v>480</v>
      </c>
      <c r="C264" s="3" t="s">
        <v>339</v>
      </c>
      <c r="D264" s="62" t="s">
        <v>315</v>
      </c>
      <c r="E264" s="62" t="s">
        <v>307</v>
      </c>
      <c r="F264" s="88">
        <v>17802000</v>
      </c>
      <c r="G264" s="88">
        <v>17802000</v>
      </c>
      <c r="H264" s="88">
        <v>17802000</v>
      </c>
    </row>
    <row r="265" spans="1:8" ht="22.5">
      <c r="A265" s="6" t="s">
        <v>298</v>
      </c>
      <c r="B265" s="3" t="s">
        <v>480</v>
      </c>
      <c r="C265" s="3" t="s">
        <v>296</v>
      </c>
      <c r="D265" s="62" t="s">
        <v>315</v>
      </c>
      <c r="E265" s="62" t="s">
        <v>307</v>
      </c>
      <c r="F265" s="88">
        <v>5376226</v>
      </c>
      <c r="G265" s="88">
        <v>5376226</v>
      </c>
      <c r="H265" s="88">
        <v>5376226</v>
      </c>
    </row>
    <row r="266" spans="1:8" ht="22.5">
      <c r="A266" s="7" t="s">
        <v>338</v>
      </c>
      <c r="B266" s="3" t="s">
        <v>480</v>
      </c>
      <c r="C266" s="3" t="s">
        <v>336</v>
      </c>
      <c r="D266" s="62" t="s">
        <v>315</v>
      </c>
      <c r="E266" s="62" t="s">
        <v>307</v>
      </c>
      <c r="F266" s="88">
        <v>21423346</v>
      </c>
      <c r="G266" s="88">
        <v>21423346</v>
      </c>
      <c r="H266" s="88">
        <v>25202746</v>
      </c>
    </row>
    <row r="267" spans="1:8" ht="12.75">
      <c r="A267" s="16" t="s">
        <v>265</v>
      </c>
      <c r="B267" s="3" t="s">
        <v>271</v>
      </c>
      <c r="C267" s="3"/>
      <c r="D267" s="3"/>
      <c r="E267" s="3"/>
      <c r="F267" s="63">
        <f>F268+F271</f>
        <v>20241900</v>
      </c>
      <c r="G267" s="63">
        <f>G268+G271</f>
        <v>21294300</v>
      </c>
      <c r="H267" s="63">
        <f>H268+H271</f>
        <v>22391100</v>
      </c>
    </row>
    <row r="268" spans="1:8" ht="12.75">
      <c r="A268" s="5" t="s">
        <v>267</v>
      </c>
      <c r="B268" s="3" t="s">
        <v>93</v>
      </c>
      <c r="C268" s="3"/>
      <c r="D268" s="3"/>
      <c r="E268" s="3"/>
      <c r="F268" s="63">
        <f>F269+F270</f>
        <v>3475800</v>
      </c>
      <c r="G268" s="63">
        <f>G269+G270</f>
        <v>3656500</v>
      </c>
      <c r="H268" s="63">
        <f>H269+H270</f>
        <v>3835700</v>
      </c>
    </row>
    <row r="269" spans="1:8" ht="12.75">
      <c r="A269" s="6" t="s">
        <v>250</v>
      </c>
      <c r="B269" s="3" t="s">
        <v>93</v>
      </c>
      <c r="C269" s="3" t="s">
        <v>324</v>
      </c>
      <c r="D269" s="3" t="s">
        <v>315</v>
      </c>
      <c r="E269" s="3" t="s">
        <v>316</v>
      </c>
      <c r="F269" s="88">
        <v>2669600</v>
      </c>
      <c r="G269" s="88">
        <v>2808400</v>
      </c>
      <c r="H269" s="88">
        <v>2946000</v>
      </c>
    </row>
    <row r="270" spans="1:8" ht="22.5">
      <c r="A270" s="6" t="s">
        <v>251</v>
      </c>
      <c r="B270" s="3" t="s">
        <v>93</v>
      </c>
      <c r="C270" s="3" t="s">
        <v>249</v>
      </c>
      <c r="D270" s="3" t="s">
        <v>315</v>
      </c>
      <c r="E270" s="3" t="s">
        <v>316</v>
      </c>
      <c r="F270" s="88">
        <v>806200</v>
      </c>
      <c r="G270" s="88">
        <v>848100</v>
      </c>
      <c r="H270" s="88">
        <v>889700</v>
      </c>
    </row>
    <row r="271" spans="1:8" ht="33.75">
      <c r="A271" s="7" t="s">
        <v>183</v>
      </c>
      <c r="B271" s="3" t="s">
        <v>94</v>
      </c>
      <c r="C271" s="3"/>
      <c r="D271" s="3"/>
      <c r="E271" s="3"/>
      <c r="F271" s="63">
        <f>F272+F273+F274+F275+F276+F277+F278</f>
        <v>16766100</v>
      </c>
      <c r="G271" s="63">
        <f>G272+G273+G274+G275+G276+G277+G278</f>
        <v>17637800</v>
      </c>
      <c r="H271" s="63">
        <f>H272+H273+H274+H275+H276+H277+H278</f>
        <v>18555400</v>
      </c>
    </row>
    <row r="272" spans="1:8" ht="12.75">
      <c r="A272" s="6" t="s">
        <v>297</v>
      </c>
      <c r="B272" s="3" t="s">
        <v>94</v>
      </c>
      <c r="C272" s="3" t="s">
        <v>339</v>
      </c>
      <c r="D272" s="3" t="s">
        <v>315</v>
      </c>
      <c r="E272" s="3" t="s">
        <v>316</v>
      </c>
      <c r="F272" s="88">
        <v>8204700</v>
      </c>
      <c r="G272" s="88">
        <v>8631300</v>
      </c>
      <c r="H272" s="88">
        <v>9054300</v>
      </c>
    </row>
    <row r="273" spans="1:8" ht="22.5">
      <c r="A273" s="6" t="s">
        <v>298</v>
      </c>
      <c r="B273" s="3" t="s">
        <v>94</v>
      </c>
      <c r="C273" s="3" t="s">
        <v>296</v>
      </c>
      <c r="D273" s="3" t="s">
        <v>315</v>
      </c>
      <c r="E273" s="3" t="s">
        <v>316</v>
      </c>
      <c r="F273" s="88">
        <v>2477800</v>
      </c>
      <c r="G273" s="88">
        <v>2606600</v>
      </c>
      <c r="H273" s="88">
        <v>2734400</v>
      </c>
    </row>
    <row r="274" spans="1:8" ht="12.75">
      <c r="A274" s="7" t="s">
        <v>347</v>
      </c>
      <c r="B274" s="3" t="s">
        <v>94</v>
      </c>
      <c r="C274" s="3" t="s">
        <v>346</v>
      </c>
      <c r="D274" s="3" t="s">
        <v>315</v>
      </c>
      <c r="E274" s="3" t="s">
        <v>316</v>
      </c>
      <c r="F274" s="88">
        <f>360000+1200+620000+365600+635000</f>
        <v>1981800</v>
      </c>
      <c r="G274" s="88">
        <f>378700+1300+652200+384600+668000</f>
        <v>2084800</v>
      </c>
      <c r="H274" s="88">
        <f>397300+1300+684200+403500+700800+23200</f>
        <v>2210300</v>
      </c>
    </row>
    <row r="275" spans="1:8" ht="12.75">
      <c r="A275" s="7" t="s">
        <v>263</v>
      </c>
      <c r="B275" s="3" t="s">
        <v>94</v>
      </c>
      <c r="C275" s="3" t="s">
        <v>327</v>
      </c>
      <c r="D275" s="3" t="s">
        <v>315</v>
      </c>
      <c r="E275" s="3" t="s">
        <v>316</v>
      </c>
      <c r="F275" s="88">
        <f>21000+33200+175300+36000+9000+1885500+1307500</f>
        <v>3467500</v>
      </c>
      <c r="G275" s="88">
        <f>22100+34900+184400+37900+9500+1983500+5300+489700+880500</f>
        <v>3647800</v>
      </c>
      <c r="H275" s="88">
        <f>23200+36600+193500+39700+9900+2080700+5500+513700+923700</f>
        <v>3826500</v>
      </c>
    </row>
    <row r="276" spans="1:8" ht="12.75">
      <c r="A276" s="29" t="s">
        <v>362</v>
      </c>
      <c r="B276" s="3" t="s">
        <v>94</v>
      </c>
      <c r="C276" s="3" t="s">
        <v>361</v>
      </c>
      <c r="D276" s="3" t="s">
        <v>315</v>
      </c>
      <c r="E276" s="3" t="s">
        <v>316</v>
      </c>
      <c r="F276" s="88">
        <f>436900+148000</f>
        <v>584900</v>
      </c>
      <c r="G276" s="88">
        <f>459600+155700</f>
        <v>615300</v>
      </c>
      <c r="H276" s="88">
        <f>482100+193300</f>
        <v>675400</v>
      </c>
    </row>
    <row r="277" spans="1:8" ht="12.75">
      <c r="A277" s="7" t="s">
        <v>331</v>
      </c>
      <c r="B277" s="3" t="s">
        <v>94</v>
      </c>
      <c r="C277" s="3" t="s">
        <v>328</v>
      </c>
      <c r="D277" s="3" t="s">
        <v>315</v>
      </c>
      <c r="E277" s="3" t="s">
        <v>316</v>
      </c>
      <c r="F277" s="88">
        <v>46300</v>
      </c>
      <c r="G277" s="88">
        <v>48700</v>
      </c>
      <c r="H277" s="88">
        <v>51100</v>
      </c>
    </row>
    <row r="278" spans="1:8" ht="12.75">
      <c r="A278" s="7" t="s">
        <v>293</v>
      </c>
      <c r="B278" s="3" t="s">
        <v>94</v>
      </c>
      <c r="C278" s="3" t="s">
        <v>330</v>
      </c>
      <c r="D278" s="3" t="s">
        <v>315</v>
      </c>
      <c r="E278" s="3" t="s">
        <v>316</v>
      </c>
      <c r="F278" s="88">
        <v>3100</v>
      </c>
      <c r="G278" s="88">
        <v>3300</v>
      </c>
      <c r="H278" s="88">
        <v>3400</v>
      </c>
    </row>
    <row r="279" spans="1:8" ht="22.5">
      <c r="A279" s="40" t="s">
        <v>279</v>
      </c>
      <c r="B279" s="3" t="s">
        <v>421</v>
      </c>
      <c r="C279" s="3"/>
      <c r="D279" s="3"/>
      <c r="E279" s="3"/>
      <c r="F279" s="63">
        <f>F299+F296+F285+F290+F302+F280+F283+F288+F293</f>
        <v>95684539.56</v>
      </c>
      <c r="G279" s="63">
        <f>G299+G296+G285+G290+G302+G280+G283+G288+G293</f>
        <v>93070739.56</v>
      </c>
      <c r="H279" s="63">
        <f>H299+H296+H285+H290+H302+H280+H283+H288+H293</f>
        <v>94387339.56</v>
      </c>
    </row>
    <row r="280" spans="1:8" ht="12.75">
      <c r="A280" s="7" t="s">
        <v>285</v>
      </c>
      <c r="B280" s="3" t="s">
        <v>374</v>
      </c>
      <c r="C280" s="3"/>
      <c r="D280" s="3"/>
      <c r="E280" s="3"/>
      <c r="F280" s="63">
        <f>F281+F282</f>
        <v>2060110</v>
      </c>
      <c r="G280" s="63">
        <f>G281+G282</f>
        <v>2060110</v>
      </c>
      <c r="H280" s="63">
        <f>H281+H282</f>
        <v>2060110</v>
      </c>
    </row>
    <row r="281" spans="1:8" ht="12.75">
      <c r="A281" s="14" t="s">
        <v>264</v>
      </c>
      <c r="B281" s="3" t="s">
        <v>374</v>
      </c>
      <c r="C281" s="3" t="s">
        <v>327</v>
      </c>
      <c r="D281" s="3" t="s">
        <v>315</v>
      </c>
      <c r="E281" s="3" t="s">
        <v>307</v>
      </c>
      <c r="F281" s="88">
        <v>1809680</v>
      </c>
      <c r="G281" s="88">
        <v>1809680</v>
      </c>
      <c r="H281" s="88">
        <v>1809680</v>
      </c>
    </row>
    <row r="282" spans="1:8" ht="12.75">
      <c r="A282" s="10" t="s">
        <v>241</v>
      </c>
      <c r="B282" s="3" t="s">
        <v>374</v>
      </c>
      <c r="C282" s="3" t="s">
        <v>337</v>
      </c>
      <c r="D282" s="3" t="s">
        <v>315</v>
      </c>
      <c r="E282" s="3" t="s">
        <v>307</v>
      </c>
      <c r="F282" s="88">
        <v>250430</v>
      </c>
      <c r="G282" s="88">
        <v>250430</v>
      </c>
      <c r="H282" s="88">
        <v>250430</v>
      </c>
    </row>
    <row r="283" spans="1:8" ht="22.5">
      <c r="A283" s="7" t="s">
        <v>286</v>
      </c>
      <c r="B283" s="3" t="s">
        <v>375</v>
      </c>
      <c r="C283" s="3"/>
      <c r="D283" s="3"/>
      <c r="E283" s="3"/>
      <c r="F283" s="63">
        <f>F284</f>
        <v>2773269.56</v>
      </c>
      <c r="G283" s="63">
        <f>G284</f>
        <v>2773269.56</v>
      </c>
      <c r="H283" s="63">
        <f>H284</f>
        <v>2773269.56</v>
      </c>
    </row>
    <row r="284" spans="1:8" ht="12.75">
      <c r="A284" s="14" t="s">
        <v>264</v>
      </c>
      <c r="B284" s="3" t="s">
        <v>375</v>
      </c>
      <c r="C284" s="3" t="s">
        <v>327</v>
      </c>
      <c r="D284" s="3" t="s">
        <v>315</v>
      </c>
      <c r="E284" s="3" t="s">
        <v>307</v>
      </c>
      <c r="F284" s="88">
        <v>2773269.56</v>
      </c>
      <c r="G284" s="88">
        <v>2773269.56</v>
      </c>
      <c r="H284" s="88">
        <v>2773269.56</v>
      </c>
    </row>
    <row r="285" spans="1:8" ht="22.5">
      <c r="A285" s="21" t="s">
        <v>376</v>
      </c>
      <c r="B285" s="3" t="s">
        <v>79</v>
      </c>
      <c r="C285" s="3"/>
      <c r="D285" s="3"/>
      <c r="E285" s="3"/>
      <c r="F285" s="63">
        <f>F286+F287</f>
        <v>8465860</v>
      </c>
      <c r="G285" s="63">
        <f>G286+G287</f>
        <v>8465860</v>
      </c>
      <c r="H285" s="63">
        <f>H286+H287</f>
        <v>8465860</v>
      </c>
    </row>
    <row r="286" spans="1:8" ht="12.75">
      <c r="A286" s="14" t="s">
        <v>264</v>
      </c>
      <c r="B286" s="3" t="s">
        <v>79</v>
      </c>
      <c r="C286" s="3" t="s">
        <v>327</v>
      </c>
      <c r="D286" s="3" t="s">
        <v>315</v>
      </c>
      <c r="E286" s="3" t="s">
        <v>307</v>
      </c>
      <c r="F286" s="90">
        <v>3982800</v>
      </c>
      <c r="G286" s="90">
        <v>3982800</v>
      </c>
      <c r="H286" s="90">
        <v>3982800</v>
      </c>
    </row>
    <row r="287" spans="1:8" ht="12.75">
      <c r="A287" s="10" t="s">
        <v>241</v>
      </c>
      <c r="B287" s="3" t="s">
        <v>79</v>
      </c>
      <c r="C287" s="3" t="s">
        <v>337</v>
      </c>
      <c r="D287" s="3" t="s">
        <v>315</v>
      </c>
      <c r="E287" s="3" t="s">
        <v>307</v>
      </c>
      <c r="F287" s="90">
        <v>4483060</v>
      </c>
      <c r="G287" s="90">
        <v>4483060</v>
      </c>
      <c r="H287" s="90">
        <v>4483060</v>
      </c>
    </row>
    <row r="288" spans="1:8" ht="12.75">
      <c r="A288" s="7" t="s">
        <v>287</v>
      </c>
      <c r="B288" s="3" t="s">
        <v>84</v>
      </c>
      <c r="C288" s="3"/>
      <c r="D288" s="3"/>
      <c r="E288" s="3"/>
      <c r="F288" s="63">
        <f>F289</f>
        <v>5612000</v>
      </c>
      <c r="G288" s="63">
        <f>G289</f>
        <v>5612000</v>
      </c>
      <c r="H288" s="63">
        <f>H289</f>
        <v>5612000</v>
      </c>
    </row>
    <row r="289" spans="1:8" ht="12.75">
      <c r="A289" s="14" t="s">
        <v>264</v>
      </c>
      <c r="B289" s="3" t="s">
        <v>84</v>
      </c>
      <c r="C289" s="3" t="s">
        <v>327</v>
      </c>
      <c r="D289" s="3" t="s">
        <v>315</v>
      </c>
      <c r="E289" s="3" t="s">
        <v>307</v>
      </c>
      <c r="F289" s="90">
        <v>5612000</v>
      </c>
      <c r="G289" s="90">
        <v>5612000</v>
      </c>
      <c r="H289" s="90">
        <v>5612000</v>
      </c>
    </row>
    <row r="290" spans="1:8" ht="22.5">
      <c r="A290" s="7" t="s">
        <v>604</v>
      </c>
      <c r="B290" s="3" t="s">
        <v>574</v>
      </c>
      <c r="C290" s="3"/>
      <c r="D290" s="3"/>
      <c r="E290" s="3"/>
      <c r="F290" s="90">
        <f>F291+F292</f>
        <v>8177260</v>
      </c>
      <c r="G290" s="90">
        <f>G291+G292</f>
        <v>8177260</v>
      </c>
      <c r="H290" s="90">
        <f>H291+H292</f>
        <v>8177260</v>
      </c>
    </row>
    <row r="291" spans="1:8" ht="12.75">
      <c r="A291" s="7" t="s">
        <v>263</v>
      </c>
      <c r="B291" s="3" t="s">
        <v>574</v>
      </c>
      <c r="C291" s="3" t="s">
        <v>327</v>
      </c>
      <c r="D291" s="3" t="s">
        <v>315</v>
      </c>
      <c r="E291" s="3" t="s">
        <v>307</v>
      </c>
      <c r="F291" s="90">
        <v>4790910</v>
      </c>
      <c r="G291" s="90">
        <v>4790910</v>
      </c>
      <c r="H291" s="90">
        <v>4790910</v>
      </c>
    </row>
    <row r="292" spans="1:8" ht="12.75">
      <c r="A292" s="10" t="s">
        <v>241</v>
      </c>
      <c r="B292" s="3" t="s">
        <v>574</v>
      </c>
      <c r="C292" s="3" t="s">
        <v>337</v>
      </c>
      <c r="D292" s="3" t="s">
        <v>315</v>
      </c>
      <c r="E292" s="3" t="s">
        <v>307</v>
      </c>
      <c r="F292" s="90">
        <v>3386350</v>
      </c>
      <c r="G292" s="90">
        <v>3386350</v>
      </c>
      <c r="H292" s="90">
        <v>3386350</v>
      </c>
    </row>
    <row r="293" spans="1:8" ht="22.5">
      <c r="A293" s="7" t="s">
        <v>377</v>
      </c>
      <c r="B293" s="3" t="s">
        <v>485</v>
      </c>
      <c r="C293" s="3"/>
      <c r="D293" s="3"/>
      <c r="E293" s="3"/>
      <c r="F293" s="63">
        <f>F294+F295</f>
        <v>49829360</v>
      </c>
      <c r="G293" s="63">
        <f>G294+G295</f>
        <v>47215560</v>
      </c>
      <c r="H293" s="63">
        <f>H294+H295</f>
        <v>48532160</v>
      </c>
    </row>
    <row r="294" spans="1:8" ht="12.75">
      <c r="A294" s="14" t="s">
        <v>264</v>
      </c>
      <c r="B294" s="3" t="s">
        <v>485</v>
      </c>
      <c r="C294" s="3" t="s">
        <v>327</v>
      </c>
      <c r="D294" s="3" t="s">
        <v>315</v>
      </c>
      <c r="E294" s="3" t="s">
        <v>307</v>
      </c>
      <c r="F294" s="90">
        <f>176870+25979410</f>
        <v>26156280</v>
      </c>
      <c r="G294" s="90">
        <f>176870+25979410</f>
        <v>26156280</v>
      </c>
      <c r="H294" s="90">
        <f>176870+25979410</f>
        <v>26156280</v>
      </c>
    </row>
    <row r="295" spans="1:8" ht="22.5">
      <c r="A295" s="7" t="s">
        <v>338</v>
      </c>
      <c r="B295" s="3" t="s">
        <v>485</v>
      </c>
      <c r="C295" s="3" t="s">
        <v>336</v>
      </c>
      <c r="D295" s="3" t="s">
        <v>315</v>
      </c>
      <c r="E295" s="3" t="s">
        <v>307</v>
      </c>
      <c r="F295" s="90">
        <f>160090+23512990</f>
        <v>23673080</v>
      </c>
      <c r="G295" s="90">
        <f>160090+20899190</f>
        <v>21059280</v>
      </c>
      <c r="H295" s="90">
        <f>160090+22215790</f>
        <v>22375880</v>
      </c>
    </row>
    <row r="296" spans="1:8" ht="22.5">
      <c r="A296" s="14" t="s">
        <v>259</v>
      </c>
      <c r="B296" s="12" t="s">
        <v>77</v>
      </c>
      <c r="C296" s="3"/>
      <c r="D296" s="3"/>
      <c r="E296" s="3"/>
      <c r="F296" s="63">
        <f>F297+F298</f>
        <v>4717500</v>
      </c>
      <c r="G296" s="63">
        <f>G297+G298</f>
        <v>4717500</v>
      </c>
      <c r="H296" s="63">
        <f>H297+H298</f>
        <v>4717500</v>
      </c>
    </row>
    <row r="297" spans="1:8" ht="12.75">
      <c r="A297" s="14" t="s">
        <v>264</v>
      </c>
      <c r="B297" s="12" t="s">
        <v>77</v>
      </c>
      <c r="C297" s="3" t="s">
        <v>327</v>
      </c>
      <c r="D297" s="3" t="s">
        <v>315</v>
      </c>
      <c r="E297" s="3" t="s">
        <v>307</v>
      </c>
      <c r="F297" s="90">
        <f>2119830+693670</f>
        <v>2813500</v>
      </c>
      <c r="G297" s="90">
        <f>2119830+693670</f>
        <v>2813500</v>
      </c>
      <c r="H297" s="90">
        <f>2119830+693670</f>
        <v>2813500</v>
      </c>
    </row>
    <row r="298" spans="1:8" ht="12.75">
      <c r="A298" s="10" t="s">
        <v>241</v>
      </c>
      <c r="B298" s="12" t="s">
        <v>77</v>
      </c>
      <c r="C298" s="3" t="s">
        <v>337</v>
      </c>
      <c r="D298" s="3" t="s">
        <v>315</v>
      </c>
      <c r="E298" s="3" t="s">
        <v>307</v>
      </c>
      <c r="F298" s="90">
        <f>1434570+469430</f>
        <v>1904000</v>
      </c>
      <c r="G298" s="90">
        <f>1434570+469430</f>
        <v>1904000</v>
      </c>
      <c r="H298" s="90">
        <f>1434570+469430</f>
        <v>1904000</v>
      </c>
    </row>
    <row r="299" spans="1:8" ht="22.5">
      <c r="A299" s="6" t="s">
        <v>447</v>
      </c>
      <c r="B299" s="3" t="s">
        <v>164</v>
      </c>
      <c r="C299" s="3"/>
      <c r="D299" s="3"/>
      <c r="E299" s="3"/>
      <c r="F299" s="63">
        <f>F300+F301</f>
        <v>13815900</v>
      </c>
      <c r="G299" s="63">
        <f>G300+G301</f>
        <v>13815900</v>
      </c>
      <c r="H299" s="63">
        <f>H300+H301</f>
        <v>13815900</v>
      </c>
    </row>
    <row r="300" spans="1:8" ht="12.75">
      <c r="A300" s="14" t="s">
        <v>264</v>
      </c>
      <c r="B300" s="3" t="s">
        <v>164</v>
      </c>
      <c r="C300" s="3" t="s">
        <v>327</v>
      </c>
      <c r="D300" s="3" t="s">
        <v>315</v>
      </c>
      <c r="E300" s="3" t="s">
        <v>307</v>
      </c>
      <c r="F300" s="90">
        <f>4110680+3141520</f>
        <v>7252200</v>
      </c>
      <c r="G300" s="90">
        <f>4110680+3141520</f>
        <v>7252200</v>
      </c>
      <c r="H300" s="90">
        <f>4110680+3141520</f>
        <v>7252200</v>
      </c>
    </row>
    <row r="301" spans="1:8" ht="12.75">
      <c r="A301" s="10" t="s">
        <v>241</v>
      </c>
      <c r="B301" s="3" t="s">
        <v>164</v>
      </c>
      <c r="C301" s="3" t="s">
        <v>337</v>
      </c>
      <c r="D301" s="3" t="s">
        <v>315</v>
      </c>
      <c r="E301" s="3" t="s">
        <v>307</v>
      </c>
      <c r="F301" s="90">
        <f>3720420+2843280</f>
        <v>6563700</v>
      </c>
      <c r="G301" s="90">
        <f>3720420+2843280</f>
        <v>6563700</v>
      </c>
      <c r="H301" s="90">
        <f>3720420+2843280</f>
        <v>6563700</v>
      </c>
    </row>
    <row r="302" spans="1:8" ht="45">
      <c r="A302" s="41" t="s">
        <v>258</v>
      </c>
      <c r="B302" s="12" t="s">
        <v>78</v>
      </c>
      <c r="C302" s="3"/>
      <c r="D302" s="3"/>
      <c r="E302" s="3"/>
      <c r="F302" s="63">
        <f>F303+F304</f>
        <v>233280</v>
      </c>
      <c r="G302" s="63">
        <f>G303+G304</f>
        <v>233280</v>
      </c>
      <c r="H302" s="63">
        <f>H303+H304</f>
        <v>233280</v>
      </c>
    </row>
    <row r="303" spans="1:8" ht="12.75">
      <c r="A303" s="14" t="s">
        <v>264</v>
      </c>
      <c r="B303" s="12" t="s">
        <v>78</v>
      </c>
      <c r="C303" s="3" t="s">
        <v>327</v>
      </c>
      <c r="D303" s="3" t="s">
        <v>315</v>
      </c>
      <c r="E303" s="3" t="s">
        <v>307</v>
      </c>
      <c r="F303" s="90">
        <f>118970+63080</f>
        <v>182050</v>
      </c>
      <c r="G303" s="90">
        <f>118970+63080</f>
        <v>182050</v>
      </c>
      <c r="H303" s="90">
        <f>118970+63080</f>
        <v>182050</v>
      </c>
    </row>
    <row r="304" spans="1:8" ht="12.75">
      <c r="A304" s="10" t="s">
        <v>241</v>
      </c>
      <c r="B304" s="12" t="s">
        <v>78</v>
      </c>
      <c r="C304" s="3" t="s">
        <v>337</v>
      </c>
      <c r="D304" s="3" t="s">
        <v>315</v>
      </c>
      <c r="E304" s="3" t="s">
        <v>307</v>
      </c>
      <c r="F304" s="90">
        <f>33500+17730</f>
        <v>51230</v>
      </c>
      <c r="G304" s="90">
        <f>33500+17730</f>
        <v>51230</v>
      </c>
      <c r="H304" s="90">
        <f>33500+17730</f>
        <v>51230</v>
      </c>
    </row>
    <row r="305" spans="1:8" ht="24">
      <c r="A305" s="10" t="s">
        <v>378</v>
      </c>
      <c r="B305" s="70" t="s">
        <v>198</v>
      </c>
      <c r="C305" s="62"/>
      <c r="D305" s="62"/>
      <c r="E305" s="62"/>
      <c r="F305" s="64">
        <f>F306+F318+F341</f>
        <v>629389130.44</v>
      </c>
      <c r="G305" s="64">
        <f>G306+G318+G341</f>
        <v>1363925080.44</v>
      </c>
      <c r="H305" s="64">
        <f>H306+H318+H341</f>
        <v>624234980.44</v>
      </c>
    </row>
    <row r="306" spans="1:8" ht="22.5">
      <c r="A306" s="42" t="s">
        <v>279</v>
      </c>
      <c r="B306" s="3" t="s">
        <v>280</v>
      </c>
      <c r="C306" s="62"/>
      <c r="D306" s="62"/>
      <c r="E306" s="62"/>
      <c r="F306" s="64">
        <f>F315+F307+F310+F313</f>
        <v>70323890.44</v>
      </c>
      <c r="G306" s="64">
        <f>G315+G307+G310+G313</f>
        <v>70069740.44</v>
      </c>
      <c r="H306" s="64">
        <f>H315+H307+H310+H313</f>
        <v>70069740.44</v>
      </c>
    </row>
    <row r="307" spans="1:8" ht="33.75">
      <c r="A307" s="43" t="s">
        <v>448</v>
      </c>
      <c r="B307" s="3" t="s">
        <v>99</v>
      </c>
      <c r="C307" s="3"/>
      <c r="D307" s="62"/>
      <c r="E307" s="62"/>
      <c r="F307" s="63">
        <f>F308+F309</f>
        <v>13016390</v>
      </c>
      <c r="G307" s="63">
        <f>G308+G309</f>
        <v>13016390</v>
      </c>
      <c r="H307" s="63">
        <f>H308+H309</f>
        <v>13016390</v>
      </c>
    </row>
    <row r="308" spans="1:8" ht="12.75">
      <c r="A308" s="7" t="s">
        <v>263</v>
      </c>
      <c r="B308" s="3" t="s">
        <v>99</v>
      </c>
      <c r="C308" s="3" t="s">
        <v>327</v>
      </c>
      <c r="D308" s="62" t="s">
        <v>317</v>
      </c>
      <c r="E308" s="62" t="s">
        <v>310</v>
      </c>
      <c r="F308" s="90">
        <f>11787490-1056730</f>
        <v>10730760</v>
      </c>
      <c r="G308" s="90">
        <f>11787490-1056730</f>
        <v>10730760</v>
      </c>
      <c r="H308" s="90">
        <f>11787490-1056730</f>
        <v>10730760</v>
      </c>
    </row>
    <row r="309" spans="1:8" ht="12.75">
      <c r="A309" s="10" t="s">
        <v>241</v>
      </c>
      <c r="B309" s="3" t="s">
        <v>99</v>
      </c>
      <c r="C309" s="3" t="s">
        <v>337</v>
      </c>
      <c r="D309" s="62" t="s">
        <v>317</v>
      </c>
      <c r="E309" s="62" t="s">
        <v>310</v>
      </c>
      <c r="F309" s="90">
        <f>1228900+1056730</f>
        <v>2285630</v>
      </c>
      <c r="G309" s="90">
        <f>1228900+1056730</f>
        <v>2285630</v>
      </c>
      <c r="H309" s="90">
        <f>1228900+1056730</f>
        <v>2285630</v>
      </c>
    </row>
    <row r="310" spans="1:8" ht="12.75">
      <c r="A310" s="7" t="s">
        <v>64</v>
      </c>
      <c r="B310" s="3" t="s">
        <v>62</v>
      </c>
      <c r="C310" s="3"/>
      <c r="D310" s="62"/>
      <c r="E310" s="62"/>
      <c r="F310" s="64">
        <f>F311+F312</f>
        <v>21666490</v>
      </c>
      <c r="G310" s="64">
        <f>G311+G312</f>
        <v>21666490</v>
      </c>
      <c r="H310" s="64">
        <f>H311+H312</f>
        <v>21666490</v>
      </c>
    </row>
    <row r="311" spans="1:8" ht="12.75">
      <c r="A311" s="7" t="s">
        <v>263</v>
      </c>
      <c r="B311" s="3" t="s">
        <v>62</v>
      </c>
      <c r="C311" s="3" t="s">
        <v>327</v>
      </c>
      <c r="D311" s="3" t="s">
        <v>315</v>
      </c>
      <c r="E311" s="3" t="s">
        <v>306</v>
      </c>
      <c r="F311" s="88">
        <v>17059610</v>
      </c>
      <c r="G311" s="88">
        <v>17059610</v>
      </c>
      <c r="H311" s="88">
        <v>17059610</v>
      </c>
    </row>
    <row r="312" spans="1:8" ht="22.5">
      <c r="A312" s="7" t="s">
        <v>338</v>
      </c>
      <c r="B312" s="3" t="s">
        <v>62</v>
      </c>
      <c r="C312" s="3" t="s">
        <v>336</v>
      </c>
      <c r="D312" s="3" t="s">
        <v>315</v>
      </c>
      <c r="E312" s="3" t="s">
        <v>306</v>
      </c>
      <c r="F312" s="88">
        <v>4606880</v>
      </c>
      <c r="G312" s="88">
        <v>4606880</v>
      </c>
      <c r="H312" s="88">
        <v>4606880</v>
      </c>
    </row>
    <row r="313" spans="1:8" ht="12.75">
      <c r="A313" s="7" t="s">
        <v>65</v>
      </c>
      <c r="B313" s="3" t="s">
        <v>63</v>
      </c>
      <c r="C313" s="3"/>
      <c r="D313" s="62"/>
      <c r="E313" s="62"/>
      <c r="F313" s="63">
        <f>F314</f>
        <v>32994730.44</v>
      </c>
      <c r="G313" s="63">
        <f>G314</f>
        <v>32994730.44</v>
      </c>
      <c r="H313" s="63">
        <f>H314</f>
        <v>32994730.44</v>
      </c>
    </row>
    <row r="314" spans="1:8" ht="12.75">
      <c r="A314" s="7" t="s">
        <v>263</v>
      </c>
      <c r="B314" s="3" t="s">
        <v>63</v>
      </c>
      <c r="C314" s="3" t="s">
        <v>327</v>
      </c>
      <c r="D314" s="3" t="s">
        <v>315</v>
      </c>
      <c r="E314" s="3" t="s">
        <v>306</v>
      </c>
      <c r="F314" s="88">
        <v>32994730.44</v>
      </c>
      <c r="G314" s="88">
        <v>32994730.44</v>
      </c>
      <c r="H314" s="88">
        <v>32994730.44</v>
      </c>
    </row>
    <row r="315" spans="1:8" ht="45">
      <c r="A315" s="41" t="s">
        <v>258</v>
      </c>
      <c r="B315" s="12" t="s">
        <v>61</v>
      </c>
      <c r="C315" s="62"/>
      <c r="D315" s="62"/>
      <c r="E315" s="62"/>
      <c r="F315" s="64">
        <f>F316+F317</f>
        <v>2646280</v>
      </c>
      <c r="G315" s="64">
        <f>G316+G317</f>
        <v>2392130</v>
      </c>
      <c r="H315" s="64">
        <f>H316+H317</f>
        <v>2392130</v>
      </c>
    </row>
    <row r="316" spans="1:8" ht="12.75">
      <c r="A316" s="14" t="s">
        <v>264</v>
      </c>
      <c r="B316" s="12" t="s">
        <v>61</v>
      </c>
      <c r="C316" s="3" t="s">
        <v>327</v>
      </c>
      <c r="D316" s="62" t="s">
        <v>315</v>
      </c>
      <c r="E316" s="62" t="s">
        <v>306</v>
      </c>
      <c r="F316" s="88">
        <f>1294900+686410</f>
        <v>1981310</v>
      </c>
      <c r="G316" s="88">
        <f>1194880+768120</f>
        <v>1963000</v>
      </c>
      <c r="H316" s="88">
        <f>1194880+768120</f>
        <v>1963000</v>
      </c>
    </row>
    <row r="317" spans="1:8" ht="12.75">
      <c r="A317" s="14" t="s">
        <v>241</v>
      </c>
      <c r="B317" s="12" t="s">
        <v>61</v>
      </c>
      <c r="C317" s="3" t="s">
        <v>337</v>
      </c>
      <c r="D317" s="62" t="s">
        <v>315</v>
      </c>
      <c r="E317" s="62" t="s">
        <v>306</v>
      </c>
      <c r="F317" s="88">
        <f>434590+230380</f>
        <v>664970</v>
      </c>
      <c r="G317" s="88">
        <f>280460+148670</f>
        <v>429130</v>
      </c>
      <c r="H317" s="88">
        <f>280460+148670</f>
        <v>429130</v>
      </c>
    </row>
    <row r="318" spans="1:8" ht="24">
      <c r="A318" s="10" t="s">
        <v>281</v>
      </c>
      <c r="B318" s="3" t="s">
        <v>282</v>
      </c>
      <c r="C318" s="3"/>
      <c r="D318" s="3"/>
      <c r="E318" s="3"/>
      <c r="F318" s="64">
        <f>F319+F327+F338+F325+F329</f>
        <v>542665240</v>
      </c>
      <c r="G318" s="64">
        <f>G319+G327+G338+G325+G329</f>
        <v>542665240</v>
      </c>
      <c r="H318" s="64">
        <f>H319+H327+H338+H325+H329</f>
        <v>542665240</v>
      </c>
    </row>
    <row r="319" spans="1:8" ht="22.5">
      <c r="A319" s="5" t="s">
        <v>355</v>
      </c>
      <c r="B319" s="3" t="s">
        <v>66</v>
      </c>
      <c r="C319" s="3"/>
      <c r="D319" s="3"/>
      <c r="E319" s="3"/>
      <c r="F319" s="64">
        <f>F320+F321+F322+F323+F324</f>
        <v>332329400</v>
      </c>
      <c r="G319" s="64">
        <f>G320+G321+G322+G323+G324</f>
        <v>332329400</v>
      </c>
      <c r="H319" s="64">
        <f>H320+H321+H322+H323+H324</f>
        <v>332329400</v>
      </c>
    </row>
    <row r="320" spans="1:8" ht="12.75">
      <c r="A320" s="6" t="s">
        <v>297</v>
      </c>
      <c r="B320" s="3" t="s">
        <v>66</v>
      </c>
      <c r="C320" s="3" t="s">
        <v>339</v>
      </c>
      <c r="D320" s="3" t="s">
        <v>315</v>
      </c>
      <c r="E320" s="3" t="s">
        <v>306</v>
      </c>
      <c r="F320" s="88">
        <f>175000000+31198600</f>
        <v>206198600</v>
      </c>
      <c r="G320" s="88">
        <f>175000000+31198600</f>
        <v>206198600</v>
      </c>
      <c r="H320" s="88">
        <f>175000000+31198600</f>
        <v>206198600</v>
      </c>
    </row>
    <row r="321" spans="1:8" ht="22.5">
      <c r="A321" s="6" t="s">
        <v>298</v>
      </c>
      <c r="B321" s="3" t="s">
        <v>66</v>
      </c>
      <c r="C321" s="3" t="s">
        <v>296</v>
      </c>
      <c r="D321" s="62" t="s">
        <v>315</v>
      </c>
      <c r="E321" s="62" t="s">
        <v>306</v>
      </c>
      <c r="F321" s="88">
        <v>49500000</v>
      </c>
      <c r="G321" s="88">
        <v>49500000</v>
      </c>
      <c r="H321" s="88">
        <v>49500000</v>
      </c>
    </row>
    <row r="322" spans="1:8" ht="12.75">
      <c r="A322" s="7" t="s">
        <v>347</v>
      </c>
      <c r="B322" s="3" t="s">
        <v>66</v>
      </c>
      <c r="C322" s="3" t="s">
        <v>346</v>
      </c>
      <c r="D322" s="62" t="s">
        <v>315</v>
      </c>
      <c r="E322" s="62" t="s">
        <v>306</v>
      </c>
      <c r="F322" s="88">
        <v>1870000</v>
      </c>
      <c r="G322" s="88">
        <v>1870000</v>
      </c>
      <c r="H322" s="88">
        <v>1870000</v>
      </c>
    </row>
    <row r="323" spans="1:8" ht="12.75">
      <c r="A323" s="7" t="s">
        <v>264</v>
      </c>
      <c r="B323" s="3" t="s">
        <v>66</v>
      </c>
      <c r="C323" s="3" t="s">
        <v>327</v>
      </c>
      <c r="D323" s="3" t="s">
        <v>315</v>
      </c>
      <c r="E323" s="3" t="s">
        <v>306</v>
      </c>
      <c r="F323" s="88">
        <v>13690800</v>
      </c>
      <c r="G323" s="88">
        <v>13690800</v>
      </c>
      <c r="H323" s="88">
        <v>13690800</v>
      </c>
    </row>
    <row r="324" spans="1:8" ht="22.5">
      <c r="A324" s="7" t="s">
        <v>338</v>
      </c>
      <c r="B324" s="3" t="s">
        <v>66</v>
      </c>
      <c r="C324" s="3" t="s">
        <v>336</v>
      </c>
      <c r="D324" s="62" t="s">
        <v>315</v>
      </c>
      <c r="E324" s="62" t="s">
        <v>306</v>
      </c>
      <c r="F324" s="88">
        <v>61070000</v>
      </c>
      <c r="G324" s="88">
        <v>61070000</v>
      </c>
      <c r="H324" s="88">
        <v>61070000</v>
      </c>
    </row>
    <row r="325" spans="1:8" ht="22.5">
      <c r="A325" s="44" t="s">
        <v>69</v>
      </c>
      <c r="B325" s="3" t="s">
        <v>68</v>
      </c>
      <c r="C325" s="3"/>
      <c r="D325" s="62"/>
      <c r="E325" s="62"/>
      <c r="F325" s="64">
        <f>F326</f>
        <v>5992300</v>
      </c>
      <c r="G325" s="64">
        <f>G326</f>
        <v>5992300</v>
      </c>
      <c r="H325" s="64">
        <f>H326</f>
        <v>5992300</v>
      </c>
    </row>
    <row r="326" spans="1:8" ht="12.75">
      <c r="A326" s="7" t="s">
        <v>492</v>
      </c>
      <c r="B326" s="3" t="s">
        <v>68</v>
      </c>
      <c r="C326" s="62" t="s">
        <v>491</v>
      </c>
      <c r="D326" s="3" t="s">
        <v>315</v>
      </c>
      <c r="E326" s="3" t="s">
        <v>306</v>
      </c>
      <c r="F326" s="90">
        <v>5992300</v>
      </c>
      <c r="G326" s="90">
        <v>5992300</v>
      </c>
      <c r="H326" s="90">
        <v>5992300</v>
      </c>
    </row>
    <row r="327" spans="1:8" ht="33.75">
      <c r="A327" s="43" t="s">
        <v>448</v>
      </c>
      <c r="B327" s="3" t="s">
        <v>100</v>
      </c>
      <c r="C327" s="3"/>
      <c r="D327" s="3"/>
      <c r="E327" s="3"/>
      <c r="F327" s="63">
        <f>F328</f>
        <v>293410</v>
      </c>
      <c r="G327" s="63">
        <f>G328</f>
        <v>293410</v>
      </c>
      <c r="H327" s="63">
        <f>H328</f>
        <v>293410</v>
      </c>
    </row>
    <row r="328" spans="1:8" ht="12.75">
      <c r="A328" s="7" t="s">
        <v>492</v>
      </c>
      <c r="B328" s="3" t="s">
        <v>100</v>
      </c>
      <c r="C328" s="3" t="s">
        <v>491</v>
      </c>
      <c r="D328" s="62" t="s">
        <v>317</v>
      </c>
      <c r="E328" s="62" t="s">
        <v>310</v>
      </c>
      <c r="F328" s="90">
        <v>293410</v>
      </c>
      <c r="G328" s="90">
        <v>293410</v>
      </c>
      <c r="H328" s="90">
        <v>293410</v>
      </c>
    </row>
    <row r="329" spans="1:8" ht="24">
      <c r="A329" s="2" t="s">
        <v>379</v>
      </c>
      <c r="B329" s="3" t="s">
        <v>70</v>
      </c>
      <c r="C329" s="62"/>
      <c r="D329" s="62"/>
      <c r="E329" s="62"/>
      <c r="F329" s="64">
        <f>F330+F331+F332+F333+F334+F335+F336+F337</f>
        <v>202363630</v>
      </c>
      <c r="G329" s="64">
        <f>G330+G331+G332+G333+G334+G335+G336+G337</f>
        <v>202363630</v>
      </c>
      <c r="H329" s="64">
        <f>H330+H331+H332+H333+H334+H335+H336+H337</f>
        <v>202363630</v>
      </c>
    </row>
    <row r="330" spans="1:8" ht="12.75">
      <c r="A330" s="6" t="s">
        <v>297</v>
      </c>
      <c r="B330" s="3" t="s">
        <v>70</v>
      </c>
      <c r="C330" s="3" t="s">
        <v>339</v>
      </c>
      <c r="D330" s="3" t="s">
        <v>315</v>
      </c>
      <c r="E330" s="3" t="s">
        <v>306</v>
      </c>
      <c r="F330" s="88">
        <v>72522500</v>
      </c>
      <c r="G330" s="88">
        <v>72522500</v>
      </c>
      <c r="H330" s="88">
        <v>72522500</v>
      </c>
    </row>
    <row r="331" spans="1:8" ht="22.5">
      <c r="A331" s="6" t="s">
        <v>298</v>
      </c>
      <c r="B331" s="3" t="s">
        <v>70</v>
      </c>
      <c r="C331" s="3" t="s">
        <v>296</v>
      </c>
      <c r="D331" s="3" t="s">
        <v>315</v>
      </c>
      <c r="E331" s="3" t="s">
        <v>306</v>
      </c>
      <c r="F331" s="88">
        <v>21824130</v>
      </c>
      <c r="G331" s="88">
        <v>21824130</v>
      </c>
      <c r="H331" s="88">
        <v>21824130</v>
      </c>
    </row>
    <row r="332" spans="1:8" ht="12.75">
      <c r="A332" s="7" t="s">
        <v>347</v>
      </c>
      <c r="B332" s="3" t="s">
        <v>70</v>
      </c>
      <c r="C332" s="3" t="s">
        <v>346</v>
      </c>
      <c r="D332" s="62" t="s">
        <v>315</v>
      </c>
      <c r="E332" s="62" t="s">
        <v>306</v>
      </c>
      <c r="F332" s="90">
        <v>4196000</v>
      </c>
      <c r="G332" s="90">
        <v>4196000</v>
      </c>
      <c r="H332" s="90">
        <v>4196000</v>
      </c>
    </row>
    <row r="333" spans="1:8" ht="12.75">
      <c r="A333" s="7" t="s">
        <v>264</v>
      </c>
      <c r="B333" s="3" t="s">
        <v>70</v>
      </c>
      <c r="C333" s="3" t="s">
        <v>327</v>
      </c>
      <c r="D333" s="3" t="s">
        <v>315</v>
      </c>
      <c r="E333" s="3" t="s">
        <v>306</v>
      </c>
      <c r="F333" s="90">
        <v>16538000</v>
      </c>
      <c r="G333" s="90">
        <v>16538000</v>
      </c>
      <c r="H333" s="90">
        <v>16538000</v>
      </c>
    </row>
    <row r="334" spans="1:8" ht="12.75">
      <c r="A334" s="29" t="s">
        <v>362</v>
      </c>
      <c r="B334" s="3" t="s">
        <v>70</v>
      </c>
      <c r="C334" s="3" t="s">
        <v>361</v>
      </c>
      <c r="D334" s="3" t="s">
        <v>315</v>
      </c>
      <c r="E334" s="3" t="s">
        <v>306</v>
      </c>
      <c r="F334" s="90">
        <v>27000000</v>
      </c>
      <c r="G334" s="90">
        <v>27000000</v>
      </c>
      <c r="H334" s="90">
        <v>27000000</v>
      </c>
    </row>
    <row r="335" spans="1:8" ht="22.5">
      <c r="A335" s="7" t="s">
        <v>338</v>
      </c>
      <c r="B335" s="3" t="s">
        <v>70</v>
      </c>
      <c r="C335" s="3" t="s">
        <v>336</v>
      </c>
      <c r="D335" s="62" t="s">
        <v>315</v>
      </c>
      <c r="E335" s="62" t="s">
        <v>306</v>
      </c>
      <c r="F335" s="90">
        <v>47577000</v>
      </c>
      <c r="G335" s="90">
        <v>47577000</v>
      </c>
      <c r="H335" s="90">
        <v>47577000</v>
      </c>
    </row>
    <row r="336" spans="1:8" ht="12.75">
      <c r="A336" s="7" t="s">
        <v>331</v>
      </c>
      <c r="B336" s="3" t="s">
        <v>70</v>
      </c>
      <c r="C336" s="3" t="s">
        <v>328</v>
      </c>
      <c r="D336" s="3" t="s">
        <v>315</v>
      </c>
      <c r="E336" s="3" t="s">
        <v>306</v>
      </c>
      <c r="F336" s="90">
        <v>12637000</v>
      </c>
      <c r="G336" s="90">
        <v>12637000</v>
      </c>
      <c r="H336" s="90">
        <v>12637000</v>
      </c>
    </row>
    <row r="337" spans="1:8" ht="12.75">
      <c r="A337" s="7" t="s">
        <v>293</v>
      </c>
      <c r="B337" s="3" t="s">
        <v>70</v>
      </c>
      <c r="C337" s="3" t="s">
        <v>330</v>
      </c>
      <c r="D337" s="3" t="s">
        <v>315</v>
      </c>
      <c r="E337" s="3" t="s">
        <v>306</v>
      </c>
      <c r="F337" s="90">
        <v>69000</v>
      </c>
      <c r="G337" s="90">
        <v>69000</v>
      </c>
      <c r="H337" s="90">
        <v>69000</v>
      </c>
    </row>
    <row r="338" spans="1:8" ht="45">
      <c r="A338" s="30" t="s">
        <v>67</v>
      </c>
      <c r="B338" s="3" t="s">
        <v>423</v>
      </c>
      <c r="C338" s="3"/>
      <c r="D338" s="3"/>
      <c r="E338" s="3"/>
      <c r="F338" s="64">
        <f>F340+F339</f>
        <v>1686500</v>
      </c>
      <c r="G338" s="64">
        <f>G340+G339</f>
        <v>1686500</v>
      </c>
      <c r="H338" s="64">
        <f>H340+H339</f>
        <v>1686500</v>
      </c>
    </row>
    <row r="339" spans="1:8" ht="12.75">
      <c r="A339" s="7" t="s">
        <v>347</v>
      </c>
      <c r="B339" s="3" t="s">
        <v>423</v>
      </c>
      <c r="C339" s="3" t="s">
        <v>346</v>
      </c>
      <c r="D339" s="3" t="s">
        <v>315</v>
      </c>
      <c r="E339" s="3" t="s">
        <v>306</v>
      </c>
      <c r="F339" s="90">
        <v>1000000</v>
      </c>
      <c r="G339" s="90">
        <v>1000000</v>
      </c>
      <c r="H339" s="90">
        <v>1000000</v>
      </c>
    </row>
    <row r="340" spans="1:8" ht="12.75">
      <c r="A340" s="7" t="s">
        <v>264</v>
      </c>
      <c r="B340" s="3" t="s">
        <v>423</v>
      </c>
      <c r="C340" s="3" t="s">
        <v>327</v>
      </c>
      <c r="D340" s="3" t="s">
        <v>315</v>
      </c>
      <c r="E340" s="3" t="s">
        <v>306</v>
      </c>
      <c r="F340" s="88">
        <v>686500</v>
      </c>
      <c r="G340" s="88">
        <v>686500</v>
      </c>
      <c r="H340" s="88">
        <v>686500</v>
      </c>
    </row>
    <row r="341" spans="1:8" ht="12.75">
      <c r="A341" s="16" t="s">
        <v>283</v>
      </c>
      <c r="B341" s="70" t="s">
        <v>284</v>
      </c>
      <c r="C341" s="62"/>
      <c r="D341" s="62"/>
      <c r="E341" s="62"/>
      <c r="F341" s="64">
        <f>+F344+F342+F346+F348+F351</f>
        <v>16400000</v>
      </c>
      <c r="G341" s="64">
        <f>+G344+G342+G346+G348+G351</f>
        <v>751190100</v>
      </c>
      <c r="H341" s="64">
        <f>+H344+H342+H346+H348+H351</f>
        <v>11500000</v>
      </c>
    </row>
    <row r="342" spans="1:8" ht="12.75">
      <c r="A342" s="39" t="s">
        <v>219</v>
      </c>
      <c r="B342" s="62" t="s">
        <v>34</v>
      </c>
      <c r="C342" s="62"/>
      <c r="D342" s="3"/>
      <c r="E342" s="3"/>
      <c r="F342" s="64">
        <f>F343</f>
        <v>3400000</v>
      </c>
      <c r="G342" s="64">
        <f>G343</f>
        <v>2000000</v>
      </c>
      <c r="H342" s="64">
        <f>H343</f>
        <v>0</v>
      </c>
    </row>
    <row r="343" spans="1:8" ht="22.5">
      <c r="A343" s="14" t="s">
        <v>240</v>
      </c>
      <c r="B343" s="62" t="s">
        <v>34</v>
      </c>
      <c r="C343" s="62" t="s">
        <v>348</v>
      </c>
      <c r="D343" s="62" t="s">
        <v>315</v>
      </c>
      <c r="E343" s="62" t="s">
        <v>306</v>
      </c>
      <c r="F343" s="88">
        <v>3400000</v>
      </c>
      <c r="G343" s="88">
        <v>2000000</v>
      </c>
      <c r="H343" s="88">
        <v>0</v>
      </c>
    </row>
    <row r="344" spans="1:8" ht="22.5">
      <c r="A344" s="5" t="s">
        <v>425</v>
      </c>
      <c r="B344" s="3" t="s">
        <v>424</v>
      </c>
      <c r="C344" s="62"/>
      <c r="D344" s="62"/>
      <c r="E344" s="62"/>
      <c r="F344" s="64">
        <f>F345</f>
        <v>5500000</v>
      </c>
      <c r="G344" s="64">
        <f>G345</f>
        <v>5500000</v>
      </c>
      <c r="H344" s="64">
        <f>H345</f>
        <v>5500000</v>
      </c>
    </row>
    <row r="345" spans="1:8" ht="12.75">
      <c r="A345" s="7" t="s">
        <v>264</v>
      </c>
      <c r="B345" s="3" t="s">
        <v>424</v>
      </c>
      <c r="C345" s="3" t="s">
        <v>327</v>
      </c>
      <c r="D345" s="62" t="s">
        <v>315</v>
      </c>
      <c r="E345" s="62" t="s">
        <v>306</v>
      </c>
      <c r="F345" s="88">
        <v>5500000</v>
      </c>
      <c r="G345" s="88">
        <v>5500000</v>
      </c>
      <c r="H345" s="88">
        <v>5500000</v>
      </c>
    </row>
    <row r="346" spans="1:8" ht="24">
      <c r="A346" s="2" t="s">
        <v>380</v>
      </c>
      <c r="B346" s="3" t="s">
        <v>71</v>
      </c>
      <c r="C346" s="62"/>
      <c r="D346" s="62"/>
      <c r="E346" s="62"/>
      <c r="F346" s="64">
        <f>F347</f>
        <v>6000000</v>
      </c>
      <c r="G346" s="64">
        <f>G347</f>
        <v>6000000</v>
      </c>
      <c r="H346" s="64">
        <f>H347</f>
        <v>6000000</v>
      </c>
    </row>
    <row r="347" spans="1:8" ht="12.75">
      <c r="A347" s="14" t="s">
        <v>241</v>
      </c>
      <c r="B347" s="3" t="s">
        <v>71</v>
      </c>
      <c r="C347" s="62" t="s">
        <v>337</v>
      </c>
      <c r="D347" s="62" t="s">
        <v>315</v>
      </c>
      <c r="E347" s="62" t="s">
        <v>306</v>
      </c>
      <c r="F347" s="88">
        <v>6000000</v>
      </c>
      <c r="G347" s="88">
        <v>6000000</v>
      </c>
      <c r="H347" s="88">
        <v>6000000</v>
      </c>
    </row>
    <row r="348" spans="1:8" ht="22.5">
      <c r="A348" s="13" t="s">
        <v>577</v>
      </c>
      <c r="B348" s="3" t="s">
        <v>575</v>
      </c>
      <c r="C348" s="3"/>
      <c r="D348" s="62"/>
      <c r="E348" s="62"/>
      <c r="F348" s="64">
        <f aca="true" t="shared" si="8" ref="F348:H349">F349</f>
        <v>1500000</v>
      </c>
      <c r="G348" s="64">
        <f t="shared" si="8"/>
        <v>467950400</v>
      </c>
      <c r="H348" s="64">
        <f t="shared" si="8"/>
        <v>0</v>
      </c>
    </row>
    <row r="349" spans="1:8" ht="22.5">
      <c r="A349" s="95" t="s">
        <v>578</v>
      </c>
      <c r="B349" s="3" t="s">
        <v>576</v>
      </c>
      <c r="C349" s="3"/>
      <c r="D349" s="62"/>
      <c r="E349" s="62"/>
      <c r="F349" s="64">
        <f t="shared" si="8"/>
        <v>1500000</v>
      </c>
      <c r="G349" s="64">
        <f t="shared" si="8"/>
        <v>467950400</v>
      </c>
      <c r="H349" s="64">
        <f t="shared" si="8"/>
        <v>0</v>
      </c>
    </row>
    <row r="350" spans="1:8" ht="22.5">
      <c r="A350" s="13" t="s">
        <v>352</v>
      </c>
      <c r="B350" s="3" t="s">
        <v>576</v>
      </c>
      <c r="C350" s="3" t="s">
        <v>351</v>
      </c>
      <c r="D350" s="62" t="s">
        <v>315</v>
      </c>
      <c r="E350" s="62" t="s">
        <v>306</v>
      </c>
      <c r="F350" s="64">
        <v>1500000</v>
      </c>
      <c r="G350" s="64">
        <v>467950400</v>
      </c>
      <c r="H350" s="64">
        <v>0</v>
      </c>
    </row>
    <row r="351" spans="1:8" ht="12.75">
      <c r="A351" s="13" t="s">
        <v>579</v>
      </c>
      <c r="B351" s="3" t="s">
        <v>580</v>
      </c>
      <c r="C351" s="3"/>
      <c r="D351" s="62"/>
      <c r="E351" s="62"/>
      <c r="F351" s="64">
        <f>F352</f>
        <v>0</v>
      </c>
      <c r="G351" s="64">
        <f>G352</f>
        <v>269739700</v>
      </c>
      <c r="H351" s="64">
        <f>H352</f>
        <v>0</v>
      </c>
    </row>
    <row r="352" spans="1:8" ht="22.5">
      <c r="A352" s="13" t="s">
        <v>352</v>
      </c>
      <c r="B352" s="3" t="s">
        <v>580</v>
      </c>
      <c r="C352" s="3" t="s">
        <v>351</v>
      </c>
      <c r="D352" s="62" t="s">
        <v>315</v>
      </c>
      <c r="E352" s="62" t="s">
        <v>306</v>
      </c>
      <c r="F352" s="64">
        <v>0</v>
      </c>
      <c r="G352" s="64">
        <f>269739700</f>
        <v>269739700</v>
      </c>
      <c r="H352" s="64">
        <v>0</v>
      </c>
    </row>
    <row r="353" spans="1:8" ht="12.75">
      <c r="A353" s="7" t="s">
        <v>382</v>
      </c>
      <c r="B353" s="70" t="s">
        <v>196</v>
      </c>
      <c r="C353" s="62"/>
      <c r="D353" s="62"/>
      <c r="E353" s="62"/>
      <c r="F353" s="64">
        <f>F354+F363+F366+F373+F378+F381+F395+F398</f>
        <v>151433728</v>
      </c>
      <c r="G353" s="64">
        <f>G354+G363+G366+G373+G378+G381+G395+G398</f>
        <v>148754364</v>
      </c>
      <c r="H353" s="64">
        <f>H354+H363+H366+H373+H378+H381+H395+H398</f>
        <v>149792528</v>
      </c>
    </row>
    <row r="354" spans="1:8" ht="12.75">
      <c r="A354" s="14" t="s">
        <v>214</v>
      </c>
      <c r="B354" s="3" t="s">
        <v>213</v>
      </c>
      <c r="C354" s="62"/>
      <c r="D354" s="62"/>
      <c r="E354" s="62"/>
      <c r="F354" s="64">
        <f>F355+F360+F358</f>
        <v>623400</v>
      </c>
      <c r="G354" s="64">
        <f>G355+G360+G358</f>
        <v>624336</v>
      </c>
      <c r="H354" s="64">
        <f>H355+H360+H358</f>
        <v>623000</v>
      </c>
    </row>
    <row r="355" spans="1:8" ht="12.75">
      <c r="A355" s="7" t="s">
        <v>219</v>
      </c>
      <c r="B355" s="3" t="s">
        <v>58</v>
      </c>
      <c r="C355" s="62"/>
      <c r="D355" s="62"/>
      <c r="E355" s="62"/>
      <c r="F355" s="64">
        <f>F357+F356</f>
        <v>123400</v>
      </c>
      <c r="G355" s="64">
        <f>G357+G356</f>
        <v>124336</v>
      </c>
      <c r="H355" s="64">
        <f>H357+H356</f>
        <v>123000</v>
      </c>
    </row>
    <row r="356" spans="1:8" ht="12.75">
      <c r="A356" s="7" t="s">
        <v>264</v>
      </c>
      <c r="B356" s="3" t="s">
        <v>58</v>
      </c>
      <c r="C356" s="62" t="s">
        <v>327</v>
      </c>
      <c r="D356" s="62" t="s">
        <v>315</v>
      </c>
      <c r="E356" s="62" t="s">
        <v>316</v>
      </c>
      <c r="F356" s="88">
        <v>100000</v>
      </c>
      <c r="G356" s="88">
        <v>100000</v>
      </c>
      <c r="H356" s="88">
        <v>100000</v>
      </c>
    </row>
    <row r="357" spans="1:8" ht="12.75">
      <c r="A357" s="7" t="s">
        <v>334</v>
      </c>
      <c r="B357" s="3" t="s">
        <v>58</v>
      </c>
      <c r="C357" s="62" t="s">
        <v>333</v>
      </c>
      <c r="D357" s="3" t="s">
        <v>314</v>
      </c>
      <c r="E357" s="3" t="s">
        <v>310</v>
      </c>
      <c r="F357" s="88">
        <v>23400</v>
      </c>
      <c r="G357" s="88">
        <v>24336</v>
      </c>
      <c r="H357" s="88">
        <v>23000</v>
      </c>
    </row>
    <row r="358" spans="1:8" ht="12.75">
      <c r="A358" s="78" t="s">
        <v>520</v>
      </c>
      <c r="B358" s="3" t="s">
        <v>519</v>
      </c>
      <c r="C358" s="62"/>
      <c r="D358" s="3"/>
      <c r="E358" s="3"/>
      <c r="F358" s="63">
        <f>F359</f>
        <v>50000</v>
      </c>
      <c r="G358" s="63">
        <f>G359</f>
        <v>50000</v>
      </c>
      <c r="H358" s="63">
        <f>H359</f>
        <v>50000</v>
      </c>
    </row>
    <row r="359" spans="1:8" ht="12.75">
      <c r="A359" s="8" t="s">
        <v>264</v>
      </c>
      <c r="B359" s="3" t="s">
        <v>519</v>
      </c>
      <c r="C359" s="62" t="s">
        <v>327</v>
      </c>
      <c r="D359" s="3" t="s">
        <v>315</v>
      </c>
      <c r="E359" s="3" t="s">
        <v>306</v>
      </c>
      <c r="F359" s="90">
        <v>50000</v>
      </c>
      <c r="G359" s="90">
        <v>50000</v>
      </c>
      <c r="H359" s="90">
        <v>50000</v>
      </c>
    </row>
    <row r="360" spans="1:8" ht="12.75">
      <c r="A360" s="7" t="s">
        <v>624</v>
      </c>
      <c r="B360" s="3" t="s">
        <v>85</v>
      </c>
      <c r="C360" s="62"/>
      <c r="D360" s="62"/>
      <c r="E360" s="62"/>
      <c r="F360" s="64">
        <f>F361+F362</f>
        <v>450000</v>
      </c>
      <c r="G360" s="64">
        <f>G361+G362</f>
        <v>450000</v>
      </c>
      <c r="H360" s="64">
        <f>H361+H362</f>
        <v>450000</v>
      </c>
    </row>
    <row r="361" spans="1:8" ht="12.75">
      <c r="A361" s="8" t="s">
        <v>264</v>
      </c>
      <c r="B361" s="3" t="s">
        <v>85</v>
      </c>
      <c r="C361" s="15">
        <v>244</v>
      </c>
      <c r="D361" s="62" t="s">
        <v>315</v>
      </c>
      <c r="E361" s="62" t="s">
        <v>307</v>
      </c>
      <c r="F361" s="88">
        <f>50000+100000+100000+100000</f>
        <v>350000</v>
      </c>
      <c r="G361" s="88">
        <f>50000+100000+100000+100000</f>
        <v>350000</v>
      </c>
      <c r="H361" s="88">
        <f>50000+100000+100000+100000</f>
        <v>350000</v>
      </c>
    </row>
    <row r="362" spans="1:8" ht="12.75">
      <c r="A362" s="14" t="s">
        <v>241</v>
      </c>
      <c r="B362" s="3" t="s">
        <v>85</v>
      </c>
      <c r="C362" s="15">
        <v>612</v>
      </c>
      <c r="D362" s="62" t="s">
        <v>315</v>
      </c>
      <c r="E362" s="62" t="s">
        <v>307</v>
      </c>
      <c r="F362" s="88">
        <v>100000</v>
      </c>
      <c r="G362" s="88">
        <v>100000</v>
      </c>
      <c r="H362" s="88">
        <v>100000</v>
      </c>
    </row>
    <row r="363" spans="1:8" ht="12.75">
      <c r="A363" s="13" t="s">
        <v>383</v>
      </c>
      <c r="B363" s="70" t="s">
        <v>215</v>
      </c>
      <c r="C363" s="62"/>
      <c r="D363" s="62"/>
      <c r="E363" s="62"/>
      <c r="F363" s="64">
        <f aca="true" t="shared" si="9" ref="F363:H364">F364</f>
        <v>360000</v>
      </c>
      <c r="G363" s="64">
        <f t="shared" si="9"/>
        <v>360000</v>
      </c>
      <c r="H363" s="64">
        <f t="shared" si="9"/>
        <v>360000</v>
      </c>
    </row>
    <row r="364" spans="1:8" ht="12.75">
      <c r="A364" s="7" t="s">
        <v>384</v>
      </c>
      <c r="B364" s="3" t="s">
        <v>86</v>
      </c>
      <c r="C364" s="62"/>
      <c r="D364" s="62"/>
      <c r="E364" s="62"/>
      <c r="F364" s="64">
        <f t="shared" si="9"/>
        <v>360000</v>
      </c>
      <c r="G364" s="64">
        <f t="shared" si="9"/>
        <v>360000</v>
      </c>
      <c r="H364" s="64">
        <f t="shared" si="9"/>
        <v>360000</v>
      </c>
    </row>
    <row r="365" spans="1:8" ht="12.75">
      <c r="A365" s="8" t="s">
        <v>263</v>
      </c>
      <c r="B365" s="3" t="s">
        <v>86</v>
      </c>
      <c r="C365" s="15">
        <v>244</v>
      </c>
      <c r="D365" s="62" t="s">
        <v>315</v>
      </c>
      <c r="E365" s="62" t="s">
        <v>307</v>
      </c>
      <c r="F365" s="88">
        <f>200000+160000</f>
        <v>360000</v>
      </c>
      <c r="G365" s="88">
        <f>200000+160000</f>
        <v>360000</v>
      </c>
      <c r="H365" s="88">
        <f>200000+160000</f>
        <v>360000</v>
      </c>
    </row>
    <row r="366" spans="1:8" ht="22.5">
      <c r="A366" s="14" t="s">
        <v>239</v>
      </c>
      <c r="B366" s="70" t="s">
        <v>216</v>
      </c>
      <c r="C366" s="62"/>
      <c r="D366" s="62"/>
      <c r="E366" s="62"/>
      <c r="F366" s="64">
        <f>F367+F370</f>
        <v>8843600</v>
      </c>
      <c r="G366" s="64">
        <f>G367+G370</f>
        <v>5163600</v>
      </c>
      <c r="H366" s="64">
        <f>H367+H370</f>
        <v>5163600</v>
      </c>
    </row>
    <row r="367" spans="1:8" ht="12.75">
      <c r="A367" s="7" t="s">
        <v>89</v>
      </c>
      <c r="B367" s="70" t="s">
        <v>87</v>
      </c>
      <c r="C367" s="3"/>
      <c r="D367" s="62"/>
      <c r="E367" s="62"/>
      <c r="F367" s="64">
        <f>F368+F369</f>
        <v>6080000</v>
      </c>
      <c r="G367" s="64">
        <f>G368+G369</f>
        <v>2400000</v>
      </c>
      <c r="H367" s="64">
        <f>H368+H369</f>
        <v>2400000</v>
      </c>
    </row>
    <row r="368" spans="1:8" ht="12.75">
      <c r="A368" s="8" t="s">
        <v>264</v>
      </c>
      <c r="B368" s="70" t="s">
        <v>87</v>
      </c>
      <c r="C368" s="3" t="s">
        <v>327</v>
      </c>
      <c r="D368" s="62" t="s">
        <v>315</v>
      </c>
      <c r="E368" s="62" t="s">
        <v>315</v>
      </c>
      <c r="F368" s="88">
        <f>1000000+500000+200000+1500000+80000+400000</f>
        <v>3680000</v>
      </c>
      <c r="G368" s="88">
        <v>0</v>
      </c>
      <c r="H368" s="88">
        <v>0</v>
      </c>
    </row>
    <row r="369" spans="1:8" ht="12.75">
      <c r="A369" s="14" t="s">
        <v>241</v>
      </c>
      <c r="B369" s="70" t="s">
        <v>87</v>
      </c>
      <c r="C369" s="3" t="s">
        <v>337</v>
      </c>
      <c r="D369" s="62" t="s">
        <v>315</v>
      </c>
      <c r="E369" s="62" t="s">
        <v>315</v>
      </c>
      <c r="F369" s="88">
        <v>2400000</v>
      </c>
      <c r="G369" s="88">
        <v>2400000</v>
      </c>
      <c r="H369" s="88">
        <v>2400000</v>
      </c>
    </row>
    <row r="370" spans="1:8" ht="12.75">
      <c r="A370" s="14" t="s">
        <v>260</v>
      </c>
      <c r="B370" s="70" t="s">
        <v>88</v>
      </c>
      <c r="C370" s="3"/>
      <c r="D370" s="62"/>
      <c r="E370" s="62"/>
      <c r="F370" s="64">
        <f>F371+F372</f>
        <v>2763600</v>
      </c>
      <c r="G370" s="64">
        <f>G371+G372</f>
        <v>2763600</v>
      </c>
      <c r="H370" s="64">
        <f>H371+H372</f>
        <v>2763600</v>
      </c>
    </row>
    <row r="371" spans="1:8" ht="12.75">
      <c r="A371" s="8" t="s">
        <v>264</v>
      </c>
      <c r="B371" s="70" t="s">
        <v>88</v>
      </c>
      <c r="C371" s="3" t="s">
        <v>327</v>
      </c>
      <c r="D371" s="62" t="s">
        <v>315</v>
      </c>
      <c r="E371" s="62" t="s">
        <v>315</v>
      </c>
      <c r="F371" s="88">
        <v>510000</v>
      </c>
      <c r="G371" s="88">
        <v>510000</v>
      </c>
      <c r="H371" s="88">
        <v>510000</v>
      </c>
    </row>
    <row r="372" spans="1:8" ht="12.75">
      <c r="A372" s="14" t="s">
        <v>241</v>
      </c>
      <c r="B372" s="70" t="s">
        <v>88</v>
      </c>
      <c r="C372" s="3" t="s">
        <v>337</v>
      </c>
      <c r="D372" s="62" t="s">
        <v>315</v>
      </c>
      <c r="E372" s="62" t="s">
        <v>315</v>
      </c>
      <c r="F372" s="90">
        <v>2253600</v>
      </c>
      <c r="G372" s="90">
        <v>2253600</v>
      </c>
      <c r="H372" s="90">
        <v>2253600</v>
      </c>
    </row>
    <row r="373" spans="1:8" ht="12.75">
      <c r="A373" s="7" t="s">
        <v>95</v>
      </c>
      <c r="B373" s="3" t="s">
        <v>217</v>
      </c>
      <c r="C373" s="15"/>
      <c r="D373" s="62"/>
      <c r="E373" s="62"/>
      <c r="F373" s="64">
        <f>F374+F376</f>
        <v>2000000</v>
      </c>
      <c r="G373" s="64">
        <f>G374+G376</f>
        <v>2000000</v>
      </c>
      <c r="H373" s="64">
        <f>H374+H376</f>
        <v>2000000</v>
      </c>
    </row>
    <row r="374" spans="1:8" ht="12.75">
      <c r="A374" s="7" t="s">
        <v>538</v>
      </c>
      <c r="B374" s="3" t="s">
        <v>536</v>
      </c>
      <c r="C374" s="15"/>
      <c r="D374" s="62"/>
      <c r="E374" s="62"/>
      <c r="F374" s="64">
        <f>F375</f>
        <v>800000</v>
      </c>
      <c r="G374" s="64">
        <f>G375</f>
        <v>800000</v>
      </c>
      <c r="H374" s="64">
        <f>H375</f>
        <v>800000</v>
      </c>
    </row>
    <row r="375" spans="1:8" ht="12.75">
      <c r="A375" s="8" t="s">
        <v>264</v>
      </c>
      <c r="B375" s="3" t="s">
        <v>536</v>
      </c>
      <c r="C375" s="3" t="s">
        <v>327</v>
      </c>
      <c r="D375" s="3" t="s">
        <v>315</v>
      </c>
      <c r="E375" s="3" t="s">
        <v>316</v>
      </c>
      <c r="F375" s="88">
        <v>800000</v>
      </c>
      <c r="G375" s="88">
        <v>800000</v>
      </c>
      <c r="H375" s="88">
        <v>800000</v>
      </c>
    </row>
    <row r="376" spans="1:8" ht="12.75">
      <c r="A376" s="7" t="s">
        <v>539</v>
      </c>
      <c r="B376" s="3" t="s">
        <v>537</v>
      </c>
      <c r="C376" s="3"/>
      <c r="D376" s="3"/>
      <c r="E376" s="3"/>
      <c r="F376" s="64">
        <f>F377</f>
        <v>1200000</v>
      </c>
      <c r="G376" s="64">
        <f>G377</f>
        <v>1200000</v>
      </c>
      <c r="H376" s="64">
        <f>H377</f>
        <v>1200000</v>
      </c>
    </row>
    <row r="377" spans="1:8" ht="12.75">
      <c r="A377" s="8" t="s">
        <v>264</v>
      </c>
      <c r="B377" s="3" t="s">
        <v>537</v>
      </c>
      <c r="C377" s="3" t="s">
        <v>327</v>
      </c>
      <c r="D377" s="3" t="s">
        <v>315</v>
      </c>
      <c r="E377" s="3" t="s">
        <v>316</v>
      </c>
      <c r="F377" s="88">
        <v>1200000</v>
      </c>
      <c r="G377" s="88">
        <v>1200000</v>
      </c>
      <c r="H377" s="88">
        <v>1200000</v>
      </c>
    </row>
    <row r="378" spans="1:8" ht="12.75">
      <c r="A378" s="7" t="s">
        <v>130</v>
      </c>
      <c r="B378" s="3" t="s">
        <v>223</v>
      </c>
      <c r="C378" s="75"/>
      <c r="D378" s="75"/>
      <c r="E378" s="75"/>
      <c r="F378" s="64">
        <f aca="true" t="shared" si="10" ref="F378:H379">F379</f>
        <v>70000</v>
      </c>
      <c r="G378" s="64">
        <f t="shared" si="10"/>
        <v>70000</v>
      </c>
      <c r="H378" s="64">
        <f t="shared" si="10"/>
        <v>70000</v>
      </c>
    </row>
    <row r="379" spans="1:8" ht="22.5">
      <c r="A379" s="7" t="s">
        <v>468</v>
      </c>
      <c r="B379" s="3" t="s">
        <v>129</v>
      </c>
      <c r="C379" s="62"/>
      <c r="D379" s="62"/>
      <c r="E379" s="62"/>
      <c r="F379" s="64">
        <f t="shared" si="10"/>
        <v>70000</v>
      </c>
      <c r="G379" s="64">
        <f t="shared" si="10"/>
        <v>70000</v>
      </c>
      <c r="H379" s="64">
        <f t="shared" si="10"/>
        <v>70000</v>
      </c>
    </row>
    <row r="380" spans="1:8" ht="12.75">
      <c r="A380" s="5" t="s">
        <v>241</v>
      </c>
      <c r="B380" s="3" t="s">
        <v>129</v>
      </c>
      <c r="C380" s="62" t="s">
        <v>337</v>
      </c>
      <c r="D380" s="62" t="s">
        <v>317</v>
      </c>
      <c r="E380" s="62" t="s">
        <v>312</v>
      </c>
      <c r="F380" s="88">
        <v>70000</v>
      </c>
      <c r="G380" s="88">
        <v>70000</v>
      </c>
      <c r="H380" s="88">
        <v>70000</v>
      </c>
    </row>
    <row r="381" spans="1:8" ht="12.75">
      <c r="A381" s="14" t="s">
        <v>231</v>
      </c>
      <c r="B381" s="70" t="s">
        <v>232</v>
      </c>
      <c r="C381" s="15"/>
      <c r="D381" s="62"/>
      <c r="E381" s="62"/>
      <c r="F381" s="64">
        <f>F389+F382+F385+F391+F393</f>
        <v>138382928</v>
      </c>
      <c r="G381" s="64">
        <f>G389+G382+G385+G391+G393</f>
        <v>139382628</v>
      </c>
      <c r="H381" s="64">
        <f>H389+H382+H385+H391+H393</f>
        <v>140422128</v>
      </c>
    </row>
    <row r="382" spans="1:8" ht="22.5">
      <c r="A382" s="6" t="s">
        <v>457</v>
      </c>
      <c r="B382" s="3" t="s">
        <v>381</v>
      </c>
      <c r="C382" s="3"/>
      <c r="D382" s="3"/>
      <c r="E382" s="3"/>
      <c r="F382" s="63">
        <f>F383+F384</f>
        <v>58423600</v>
      </c>
      <c r="G382" s="63">
        <f>G383+G384</f>
        <v>58977200</v>
      </c>
      <c r="H382" s="63">
        <f>H383+H384</f>
        <v>59552800</v>
      </c>
    </row>
    <row r="383" spans="1:8" ht="22.5">
      <c r="A383" s="7" t="s">
        <v>338</v>
      </c>
      <c r="B383" s="3" t="s">
        <v>381</v>
      </c>
      <c r="C383" s="3" t="s">
        <v>336</v>
      </c>
      <c r="D383" s="3" t="s">
        <v>317</v>
      </c>
      <c r="E383" s="3" t="s">
        <v>310</v>
      </c>
      <c r="F383" s="94">
        <f>56779600-F384+1644000</f>
        <v>58023600</v>
      </c>
      <c r="G383" s="94">
        <f>57333200-G384+1644000</f>
        <v>58577200</v>
      </c>
      <c r="H383" s="94">
        <f>57908800-H384+1644000</f>
        <v>59152800</v>
      </c>
    </row>
    <row r="384" spans="1:8" ht="12.75">
      <c r="A384" s="16" t="s">
        <v>241</v>
      </c>
      <c r="B384" s="3" t="s">
        <v>381</v>
      </c>
      <c r="C384" s="3" t="s">
        <v>337</v>
      </c>
      <c r="D384" s="3" t="s">
        <v>317</v>
      </c>
      <c r="E384" s="3" t="s">
        <v>310</v>
      </c>
      <c r="F384" s="94">
        <v>400000</v>
      </c>
      <c r="G384" s="94">
        <v>400000</v>
      </c>
      <c r="H384" s="94">
        <v>400000</v>
      </c>
    </row>
    <row r="385" spans="1:8" ht="45">
      <c r="A385" s="34" t="s">
        <v>222</v>
      </c>
      <c r="B385" s="3" t="s">
        <v>124</v>
      </c>
      <c r="C385" s="3"/>
      <c r="D385" s="3"/>
      <c r="E385" s="3"/>
      <c r="F385" s="63">
        <f>F386+F387+F388</f>
        <v>49934900</v>
      </c>
      <c r="G385" s="63">
        <f>G386+G387+G388</f>
        <v>50381000</v>
      </c>
      <c r="H385" s="63">
        <f>H386+H387+H388</f>
        <v>50844900</v>
      </c>
    </row>
    <row r="386" spans="1:8" ht="12.75">
      <c r="A386" s="7" t="s">
        <v>263</v>
      </c>
      <c r="B386" s="3" t="s">
        <v>124</v>
      </c>
      <c r="C386" s="3" t="s">
        <v>327</v>
      </c>
      <c r="D386" s="3" t="s">
        <v>317</v>
      </c>
      <c r="E386" s="3" t="s">
        <v>310</v>
      </c>
      <c r="F386" s="94">
        <v>660400</v>
      </c>
      <c r="G386" s="94">
        <v>660400</v>
      </c>
      <c r="H386" s="94">
        <v>660400</v>
      </c>
    </row>
    <row r="387" spans="1:8" ht="12.75">
      <c r="A387" s="14" t="s">
        <v>341</v>
      </c>
      <c r="B387" s="3" t="s">
        <v>124</v>
      </c>
      <c r="C387" s="3" t="s">
        <v>344</v>
      </c>
      <c r="D387" s="3" t="s">
        <v>317</v>
      </c>
      <c r="E387" s="3" t="s">
        <v>310</v>
      </c>
      <c r="F387" s="94">
        <v>40000000</v>
      </c>
      <c r="G387" s="94">
        <v>40000000</v>
      </c>
      <c r="H387" s="94">
        <v>40000000</v>
      </c>
    </row>
    <row r="388" spans="1:8" ht="12.75">
      <c r="A388" s="7" t="s">
        <v>278</v>
      </c>
      <c r="B388" s="3" t="s">
        <v>124</v>
      </c>
      <c r="C388" s="3" t="s">
        <v>277</v>
      </c>
      <c r="D388" s="62" t="s">
        <v>317</v>
      </c>
      <c r="E388" s="62" t="s">
        <v>310</v>
      </c>
      <c r="F388" s="94">
        <v>9274500</v>
      </c>
      <c r="G388" s="94">
        <v>9720600</v>
      </c>
      <c r="H388" s="94">
        <v>10184500</v>
      </c>
    </row>
    <row r="389" spans="1:8" ht="22.5">
      <c r="A389" s="7" t="s">
        <v>469</v>
      </c>
      <c r="B389" s="3" t="s">
        <v>131</v>
      </c>
      <c r="C389" s="15"/>
      <c r="D389" s="62"/>
      <c r="E389" s="62"/>
      <c r="F389" s="64">
        <f>F390</f>
        <v>20000</v>
      </c>
      <c r="G389" s="64">
        <f>G390</f>
        <v>20000</v>
      </c>
      <c r="H389" s="64">
        <f>H390</f>
        <v>20000</v>
      </c>
    </row>
    <row r="390" spans="1:8" ht="12.75">
      <c r="A390" s="5" t="s">
        <v>241</v>
      </c>
      <c r="B390" s="3" t="s">
        <v>131</v>
      </c>
      <c r="C390" s="62" t="s">
        <v>337</v>
      </c>
      <c r="D390" s="62" t="s">
        <v>317</v>
      </c>
      <c r="E390" s="62" t="s">
        <v>312</v>
      </c>
      <c r="F390" s="88">
        <v>20000</v>
      </c>
      <c r="G390" s="88">
        <v>20000</v>
      </c>
      <c r="H390" s="88">
        <v>20000</v>
      </c>
    </row>
    <row r="391" spans="1:8" ht="45">
      <c r="A391" s="33" t="s">
        <v>481</v>
      </c>
      <c r="B391" s="3" t="s">
        <v>482</v>
      </c>
      <c r="C391" s="15"/>
      <c r="D391" s="62"/>
      <c r="E391" s="62"/>
      <c r="F391" s="64">
        <f>F392</f>
        <v>539028</v>
      </c>
      <c r="G391" s="64">
        <f>G392</f>
        <v>539028</v>
      </c>
      <c r="H391" s="64">
        <f>H392</f>
        <v>539028</v>
      </c>
    </row>
    <row r="392" spans="1:8" ht="22.5">
      <c r="A392" s="7" t="s">
        <v>338</v>
      </c>
      <c r="B392" s="3" t="s">
        <v>482</v>
      </c>
      <c r="C392" s="15">
        <v>611</v>
      </c>
      <c r="D392" s="62" t="s">
        <v>317</v>
      </c>
      <c r="E392" s="62" t="s">
        <v>310</v>
      </c>
      <c r="F392" s="94">
        <v>539028</v>
      </c>
      <c r="G392" s="94">
        <v>539028</v>
      </c>
      <c r="H392" s="94">
        <v>539028</v>
      </c>
    </row>
    <row r="393" spans="1:8" ht="24">
      <c r="A393" s="2" t="s">
        <v>493</v>
      </c>
      <c r="B393" s="77" t="s">
        <v>494</v>
      </c>
      <c r="C393" s="15"/>
      <c r="D393" s="62"/>
      <c r="E393" s="62"/>
      <c r="F393" s="68">
        <f>F394</f>
        <v>29465400</v>
      </c>
      <c r="G393" s="68">
        <f>G394</f>
        <v>29465400</v>
      </c>
      <c r="H393" s="68">
        <f>H394</f>
        <v>29465400</v>
      </c>
    </row>
    <row r="394" spans="1:8" ht="22.5">
      <c r="A394" s="5" t="s">
        <v>352</v>
      </c>
      <c r="B394" s="77" t="s">
        <v>494</v>
      </c>
      <c r="C394" s="77" t="s">
        <v>351</v>
      </c>
      <c r="D394" s="62" t="s">
        <v>317</v>
      </c>
      <c r="E394" s="62" t="s">
        <v>310</v>
      </c>
      <c r="F394" s="88">
        <v>29465400</v>
      </c>
      <c r="G394" s="88">
        <v>29465400</v>
      </c>
      <c r="H394" s="88">
        <v>29465400</v>
      </c>
    </row>
    <row r="395" spans="1:8" ht="12.75">
      <c r="A395" s="7" t="s">
        <v>621</v>
      </c>
      <c r="B395" s="3" t="s">
        <v>96</v>
      </c>
      <c r="C395" s="15"/>
      <c r="D395" s="62"/>
      <c r="E395" s="62"/>
      <c r="F395" s="64">
        <f aca="true" t="shared" si="11" ref="F395:H396">F396</f>
        <v>100000</v>
      </c>
      <c r="G395" s="64">
        <f t="shared" si="11"/>
        <v>100000</v>
      </c>
      <c r="H395" s="64">
        <f t="shared" si="11"/>
        <v>100000</v>
      </c>
    </row>
    <row r="396" spans="1:8" ht="12.75">
      <c r="A396" s="6" t="s">
        <v>219</v>
      </c>
      <c r="B396" s="3" t="s">
        <v>540</v>
      </c>
      <c r="C396" s="15"/>
      <c r="D396" s="62"/>
      <c r="E396" s="62"/>
      <c r="F396" s="64">
        <f t="shared" si="11"/>
        <v>100000</v>
      </c>
      <c r="G396" s="64">
        <f t="shared" si="11"/>
        <v>100000</v>
      </c>
      <c r="H396" s="64">
        <f t="shared" si="11"/>
        <v>100000</v>
      </c>
    </row>
    <row r="397" spans="1:8" ht="12.75">
      <c r="A397" s="7" t="s">
        <v>263</v>
      </c>
      <c r="B397" s="3" t="s">
        <v>540</v>
      </c>
      <c r="C397" s="3" t="s">
        <v>327</v>
      </c>
      <c r="D397" s="62" t="s">
        <v>315</v>
      </c>
      <c r="E397" s="62" t="s">
        <v>316</v>
      </c>
      <c r="F397" s="88">
        <v>100000</v>
      </c>
      <c r="G397" s="88">
        <v>100000</v>
      </c>
      <c r="H397" s="88">
        <v>100000</v>
      </c>
    </row>
    <row r="398" spans="1:8" ht="12.75">
      <c r="A398" s="7" t="s">
        <v>151</v>
      </c>
      <c r="B398" s="3" t="s">
        <v>97</v>
      </c>
      <c r="C398" s="3"/>
      <c r="D398" s="62"/>
      <c r="E398" s="62"/>
      <c r="F398" s="63">
        <f>F399+F401+F403</f>
        <v>1053800</v>
      </c>
      <c r="G398" s="63">
        <f>G399+G401+G403</f>
        <v>1053800</v>
      </c>
      <c r="H398" s="63">
        <f>H399+H401+H403</f>
        <v>1053800</v>
      </c>
    </row>
    <row r="399" spans="1:8" ht="12.75">
      <c r="A399" s="13" t="s">
        <v>219</v>
      </c>
      <c r="B399" s="3" t="s">
        <v>152</v>
      </c>
      <c r="C399" s="3"/>
      <c r="D399" s="62"/>
      <c r="E399" s="62"/>
      <c r="F399" s="63">
        <f>F400</f>
        <v>50000</v>
      </c>
      <c r="G399" s="63">
        <f>G400</f>
        <v>50000</v>
      </c>
      <c r="H399" s="63">
        <f>H400</f>
        <v>50000</v>
      </c>
    </row>
    <row r="400" spans="1:8" ht="12.75">
      <c r="A400" s="7" t="s">
        <v>263</v>
      </c>
      <c r="B400" s="3" t="s">
        <v>152</v>
      </c>
      <c r="C400" s="3" t="s">
        <v>327</v>
      </c>
      <c r="D400" s="62" t="s">
        <v>315</v>
      </c>
      <c r="E400" s="62" t="s">
        <v>316</v>
      </c>
      <c r="F400" s="88">
        <v>50000</v>
      </c>
      <c r="G400" s="88">
        <v>50000</v>
      </c>
      <c r="H400" s="88">
        <v>50000</v>
      </c>
    </row>
    <row r="401" spans="1:8" ht="12.75">
      <c r="A401" s="26" t="s">
        <v>595</v>
      </c>
      <c r="B401" s="70" t="s">
        <v>581</v>
      </c>
      <c r="C401" s="3"/>
      <c r="D401" s="62"/>
      <c r="E401" s="62"/>
      <c r="F401" s="88">
        <f>F402</f>
        <v>433700</v>
      </c>
      <c r="G401" s="88">
        <f>G402</f>
        <v>433700</v>
      </c>
      <c r="H401" s="88">
        <f>H402</f>
        <v>433700</v>
      </c>
    </row>
    <row r="402" spans="1:8" ht="12.75">
      <c r="A402" s="26" t="s">
        <v>264</v>
      </c>
      <c r="B402" s="70" t="s">
        <v>581</v>
      </c>
      <c r="C402" s="3" t="s">
        <v>327</v>
      </c>
      <c r="D402" s="62" t="s">
        <v>315</v>
      </c>
      <c r="E402" s="62" t="s">
        <v>315</v>
      </c>
      <c r="F402" s="90">
        <v>433700</v>
      </c>
      <c r="G402" s="90">
        <v>433700</v>
      </c>
      <c r="H402" s="90">
        <v>433700</v>
      </c>
    </row>
    <row r="403" spans="1:8" ht="12.75">
      <c r="A403" s="26" t="s">
        <v>596</v>
      </c>
      <c r="B403" s="70" t="s">
        <v>582</v>
      </c>
      <c r="C403" s="3"/>
      <c r="D403" s="62"/>
      <c r="E403" s="62"/>
      <c r="F403" s="88">
        <f>F404</f>
        <v>570100</v>
      </c>
      <c r="G403" s="88">
        <f>G404</f>
        <v>570100</v>
      </c>
      <c r="H403" s="88">
        <f>H404</f>
        <v>570100</v>
      </c>
    </row>
    <row r="404" spans="1:8" ht="12.75">
      <c r="A404" s="27" t="s">
        <v>241</v>
      </c>
      <c r="B404" s="70" t="s">
        <v>582</v>
      </c>
      <c r="C404" s="3" t="s">
        <v>337</v>
      </c>
      <c r="D404" s="62" t="s">
        <v>315</v>
      </c>
      <c r="E404" s="62" t="s">
        <v>315</v>
      </c>
      <c r="F404" s="90">
        <v>570100</v>
      </c>
      <c r="G404" s="90">
        <v>570100</v>
      </c>
      <c r="H404" s="90">
        <v>570100</v>
      </c>
    </row>
    <row r="405" spans="1:8" ht="22.5">
      <c r="A405" s="14" t="s">
        <v>385</v>
      </c>
      <c r="B405" s="70" t="s">
        <v>197</v>
      </c>
      <c r="C405" s="62"/>
      <c r="D405" s="62"/>
      <c r="E405" s="62"/>
      <c r="F405" s="64">
        <f>F406+F413+F416</f>
        <v>373937679</v>
      </c>
      <c r="G405" s="64">
        <f>G406+G413+G416</f>
        <v>115330100</v>
      </c>
      <c r="H405" s="64">
        <f>H406+H413+H416</f>
        <v>95778700</v>
      </c>
    </row>
    <row r="406" spans="1:8" ht="12.75">
      <c r="A406" s="14" t="s">
        <v>245</v>
      </c>
      <c r="B406" s="3" t="s">
        <v>246</v>
      </c>
      <c r="C406" s="62"/>
      <c r="D406" s="62"/>
      <c r="E406" s="62"/>
      <c r="F406" s="64">
        <f>F409+F407+F411</f>
        <v>117140879</v>
      </c>
      <c r="G406" s="64">
        <f>G409+G407+G411</f>
        <v>88930300</v>
      </c>
      <c r="H406" s="64">
        <f>H409+H407+H411</f>
        <v>88279600</v>
      </c>
    </row>
    <row r="407" spans="1:8" ht="12.75">
      <c r="A407" s="14" t="s">
        <v>179</v>
      </c>
      <c r="B407" s="3" t="s">
        <v>495</v>
      </c>
      <c r="C407" s="62"/>
      <c r="D407" s="62"/>
      <c r="E407" s="62"/>
      <c r="F407" s="64">
        <f>F408</f>
        <v>27484688</v>
      </c>
      <c r="G407" s="64">
        <f>G408</f>
        <v>42650700</v>
      </c>
      <c r="H407" s="64">
        <f>H408</f>
        <v>42000000</v>
      </c>
    </row>
    <row r="408" spans="1:8" ht="22.5">
      <c r="A408" s="14" t="s">
        <v>349</v>
      </c>
      <c r="B408" s="3" t="s">
        <v>495</v>
      </c>
      <c r="C408" s="62" t="s">
        <v>348</v>
      </c>
      <c r="D408" s="62" t="s">
        <v>311</v>
      </c>
      <c r="E408" s="62" t="s">
        <v>311</v>
      </c>
      <c r="F408" s="88">
        <f>24484688+3000000</f>
        <v>27484688</v>
      </c>
      <c r="G408" s="88">
        <f>1000000+41995000-344300</f>
        <v>42650700</v>
      </c>
      <c r="H408" s="88">
        <v>42000000</v>
      </c>
    </row>
    <row r="409" spans="1:8" ht="12.75">
      <c r="A409" s="14" t="s">
        <v>179</v>
      </c>
      <c r="B409" s="3" t="s">
        <v>30</v>
      </c>
      <c r="C409" s="62"/>
      <c r="D409" s="62"/>
      <c r="E409" s="62"/>
      <c r="F409" s="64">
        <f>F410</f>
        <v>86152191</v>
      </c>
      <c r="G409" s="64">
        <f>G410</f>
        <v>22023800</v>
      </c>
      <c r="H409" s="64">
        <f>H410</f>
        <v>22023800</v>
      </c>
    </row>
    <row r="410" spans="1:8" ht="22.5">
      <c r="A410" s="14" t="s">
        <v>349</v>
      </c>
      <c r="B410" s="3" t="s">
        <v>30</v>
      </c>
      <c r="C410" s="62" t="s">
        <v>348</v>
      </c>
      <c r="D410" s="62" t="s">
        <v>311</v>
      </c>
      <c r="E410" s="62" t="s">
        <v>311</v>
      </c>
      <c r="F410" s="88">
        <v>86152191</v>
      </c>
      <c r="G410" s="88">
        <v>22023800</v>
      </c>
      <c r="H410" s="88">
        <v>22023800</v>
      </c>
    </row>
    <row r="411" spans="1:8" ht="33.75">
      <c r="A411" s="7" t="s">
        <v>584</v>
      </c>
      <c r="B411" s="3" t="s">
        <v>583</v>
      </c>
      <c r="C411" s="3" t="s">
        <v>171</v>
      </c>
      <c r="D411" s="62"/>
      <c r="E411" s="62"/>
      <c r="F411" s="88">
        <f>F412</f>
        <v>3504000</v>
      </c>
      <c r="G411" s="88">
        <f>G412</f>
        <v>24255800</v>
      </c>
      <c r="H411" s="88">
        <f>H412</f>
        <v>24255800</v>
      </c>
    </row>
    <row r="412" spans="1:8" ht="12.75">
      <c r="A412" s="7" t="s">
        <v>178</v>
      </c>
      <c r="B412" s="3" t="s">
        <v>583</v>
      </c>
      <c r="C412" s="3" t="s">
        <v>171</v>
      </c>
      <c r="D412" s="62" t="s">
        <v>311</v>
      </c>
      <c r="E412" s="62" t="s">
        <v>307</v>
      </c>
      <c r="F412" s="88">
        <v>3504000</v>
      </c>
      <c r="G412" s="88">
        <v>24255800</v>
      </c>
      <c r="H412" s="88">
        <v>24255800</v>
      </c>
    </row>
    <row r="413" spans="1:8" ht="22.5">
      <c r="A413" s="14" t="s">
        <v>247</v>
      </c>
      <c r="B413" s="70" t="s">
        <v>248</v>
      </c>
      <c r="C413" s="62"/>
      <c r="D413" s="62"/>
      <c r="E413" s="62"/>
      <c r="F413" s="64">
        <f aca="true" t="shared" si="12" ref="F413:H414">F414</f>
        <v>14524900</v>
      </c>
      <c r="G413" s="64">
        <f t="shared" si="12"/>
        <v>5098300</v>
      </c>
      <c r="H413" s="64">
        <f t="shared" si="12"/>
        <v>5249100</v>
      </c>
    </row>
    <row r="414" spans="1:8" ht="22.5">
      <c r="A414" s="39" t="s">
        <v>479</v>
      </c>
      <c r="B414" s="3" t="s">
        <v>36</v>
      </c>
      <c r="C414" s="62"/>
      <c r="D414" s="62"/>
      <c r="E414" s="62"/>
      <c r="F414" s="64">
        <f t="shared" si="12"/>
        <v>14524900</v>
      </c>
      <c r="G414" s="64">
        <f t="shared" si="12"/>
        <v>5098300</v>
      </c>
      <c r="H414" s="64">
        <f t="shared" si="12"/>
        <v>5249100</v>
      </c>
    </row>
    <row r="415" spans="1:8" ht="12.75">
      <c r="A415" s="14" t="s">
        <v>505</v>
      </c>
      <c r="B415" s="3" t="s">
        <v>36</v>
      </c>
      <c r="C415" s="62" t="s">
        <v>504</v>
      </c>
      <c r="D415" s="62" t="s">
        <v>317</v>
      </c>
      <c r="E415" s="62" t="s">
        <v>310</v>
      </c>
      <c r="F415" s="88">
        <v>14524900</v>
      </c>
      <c r="G415" s="88">
        <v>5098300</v>
      </c>
      <c r="H415" s="88">
        <v>5249100</v>
      </c>
    </row>
    <row r="416" spans="1:8" ht="22.5">
      <c r="A416" s="45" t="s">
        <v>187</v>
      </c>
      <c r="B416" s="3" t="s">
        <v>300</v>
      </c>
      <c r="C416" s="62"/>
      <c r="D416" s="62"/>
      <c r="E416" s="62"/>
      <c r="F416" s="64">
        <f>F417+F419</f>
        <v>242271900</v>
      </c>
      <c r="G416" s="64">
        <f>G417+G419</f>
        <v>21301500</v>
      </c>
      <c r="H416" s="64">
        <f>H417+H419</f>
        <v>2250000</v>
      </c>
    </row>
    <row r="417" spans="1:8" ht="22.5">
      <c r="A417" s="13" t="s">
        <v>472</v>
      </c>
      <c r="B417" s="70" t="s">
        <v>31</v>
      </c>
      <c r="C417" s="62"/>
      <c r="D417" s="62"/>
      <c r="E417" s="62"/>
      <c r="F417" s="64">
        <f>F418</f>
        <v>2000000</v>
      </c>
      <c r="G417" s="64">
        <f>G418</f>
        <v>2000000</v>
      </c>
      <c r="H417" s="64">
        <f>H418</f>
        <v>2000000</v>
      </c>
    </row>
    <row r="418" spans="1:8" ht="12.75">
      <c r="A418" s="7" t="s">
        <v>263</v>
      </c>
      <c r="B418" s="70" t="s">
        <v>31</v>
      </c>
      <c r="C418" s="62" t="s">
        <v>327</v>
      </c>
      <c r="D418" s="62" t="s">
        <v>311</v>
      </c>
      <c r="E418" s="62" t="s">
        <v>311</v>
      </c>
      <c r="F418" s="88">
        <v>2000000</v>
      </c>
      <c r="G418" s="88">
        <v>2000000</v>
      </c>
      <c r="H418" s="88">
        <v>2000000</v>
      </c>
    </row>
    <row r="419" spans="1:8" ht="12.75">
      <c r="A419" s="26" t="s">
        <v>473</v>
      </c>
      <c r="B419" s="3" t="s">
        <v>625</v>
      </c>
      <c r="C419" s="62"/>
      <c r="D419" s="62"/>
      <c r="E419" s="62"/>
      <c r="F419" s="63">
        <f>F420+F422+F424</f>
        <v>240271900</v>
      </c>
      <c r="G419" s="63">
        <f>G420+G422+G424</f>
        <v>19301500</v>
      </c>
      <c r="H419" s="63">
        <f>H420+H422+H424</f>
        <v>250000</v>
      </c>
    </row>
    <row r="420" spans="1:8" ht="33.75">
      <c r="A420" s="26" t="s">
        <v>587</v>
      </c>
      <c r="B420" s="3" t="s">
        <v>585</v>
      </c>
      <c r="C420" s="3"/>
      <c r="D420" s="62"/>
      <c r="E420" s="62"/>
      <c r="F420" s="63">
        <f>F421</f>
        <v>148300000</v>
      </c>
      <c r="G420" s="63">
        <f>G421</f>
        <v>4316000</v>
      </c>
      <c r="H420" s="63">
        <f>H421</f>
        <v>100000</v>
      </c>
    </row>
    <row r="421" spans="1:8" ht="22.5">
      <c r="A421" s="13" t="s">
        <v>349</v>
      </c>
      <c r="B421" s="3" t="s">
        <v>585</v>
      </c>
      <c r="C421" s="3" t="s">
        <v>348</v>
      </c>
      <c r="D421" s="62" t="s">
        <v>311</v>
      </c>
      <c r="E421" s="62" t="s">
        <v>307</v>
      </c>
      <c r="F421" s="63">
        <v>148300000</v>
      </c>
      <c r="G421" s="63">
        <v>4316000</v>
      </c>
      <c r="H421" s="63">
        <v>100000</v>
      </c>
    </row>
    <row r="422" spans="1:8" ht="22.5">
      <c r="A422" s="95" t="s">
        <v>588</v>
      </c>
      <c r="B422" s="3" t="s">
        <v>586</v>
      </c>
      <c r="C422" s="3"/>
      <c r="D422" s="62"/>
      <c r="E422" s="62"/>
      <c r="F422" s="63">
        <f>F423</f>
        <v>91397600</v>
      </c>
      <c r="G422" s="63">
        <f>G423</f>
        <v>14985500</v>
      </c>
      <c r="H422" s="63">
        <f>H423</f>
        <v>150000</v>
      </c>
    </row>
    <row r="423" spans="1:8" ht="22.5">
      <c r="A423" s="13" t="s">
        <v>349</v>
      </c>
      <c r="B423" s="3" t="s">
        <v>586</v>
      </c>
      <c r="C423" s="3" t="s">
        <v>348</v>
      </c>
      <c r="D423" s="62" t="s">
        <v>311</v>
      </c>
      <c r="E423" s="62" t="s">
        <v>307</v>
      </c>
      <c r="F423" s="88">
        <v>91397600</v>
      </c>
      <c r="G423" s="88">
        <f>14835500+150000</f>
        <v>14985500</v>
      </c>
      <c r="H423" s="88">
        <v>150000</v>
      </c>
    </row>
    <row r="424" spans="1:8" ht="22.5">
      <c r="A424" s="13" t="s">
        <v>475</v>
      </c>
      <c r="B424" s="3" t="s">
        <v>474</v>
      </c>
      <c r="C424" s="62"/>
      <c r="D424" s="62"/>
      <c r="E424" s="62"/>
      <c r="F424" s="63">
        <f>F425</f>
        <v>574300</v>
      </c>
      <c r="G424" s="63">
        <f>G425</f>
        <v>0</v>
      </c>
      <c r="H424" s="63">
        <f>H425</f>
        <v>0</v>
      </c>
    </row>
    <row r="425" spans="1:8" ht="22.5">
      <c r="A425" s="14" t="s">
        <v>349</v>
      </c>
      <c r="B425" s="3" t="s">
        <v>474</v>
      </c>
      <c r="C425" s="3" t="s">
        <v>348</v>
      </c>
      <c r="D425" s="62" t="s">
        <v>311</v>
      </c>
      <c r="E425" s="62" t="s">
        <v>307</v>
      </c>
      <c r="F425" s="64">
        <v>574300</v>
      </c>
      <c r="G425" s="64">
        <v>0</v>
      </c>
      <c r="H425" s="64">
        <v>0</v>
      </c>
    </row>
    <row r="426" spans="1:8" ht="12.75">
      <c r="A426" s="26" t="s">
        <v>605</v>
      </c>
      <c r="B426" s="70" t="s">
        <v>200</v>
      </c>
      <c r="C426" s="62"/>
      <c r="D426" s="62"/>
      <c r="E426" s="62"/>
      <c r="F426" s="64">
        <f>F427+F433</f>
        <v>1007000</v>
      </c>
      <c r="G426" s="64">
        <f>G427+G433</f>
        <v>1007000</v>
      </c>
      <c r="H426" s="64">
        <f>H427+H433</f>
        <v>1007000</v>
      </c>
    </row>
    <row r="427" spans="1:8" ht="12.75">
      <c r="A427" s="7" t="s">
        <v>145</v>
      </c>
      <c r="B427" s="70" t="s">
        <v>144</v>
      </c>
      <c r="C427" s="62"/>
      <c r="D427" s="62"/>
      <c r="E427" s="62"/>
      <c r="F427" s="64">
        <f>F428+F430</f>
        <v>907000</v>
      </c>
      <c r="G427" s="64">
        <f>G428+G430</f>
        <v>907000</v>
      </c>
      <c r="H427" s="64">
        <f>H428+H430</f>
        <v>907000</v>
      </c>
    </row>
    <row r="428" spans="1:8" ht="12.75">
      <c r="A428" s="7" t="s">
        <v>262</v>
      </c>
      <c r="B428" s="3" t="s">
        <v>143</v>
      </c>
      <c r="C428" s="62"/>
      <c r="D428" s="62"/>
      <c r="E428" s="62"/>
      <c r="F428" s="64">
        <f>F429</f>
        <v>530000</v>
      </c>
      <c r="G428" s="64">
        <f>G429</f>
        <v>530000</v>
      </c>
      <c r="H428" s="64">
        <f>H429</f>
        <v>530000</v>
      </c>
    </row>
    <row r="429" spans="1:8" ht="12.75">
      <c r="A429" s="7" t="s">
        <v>263</v>
      </c>
      <c r="B429" s="3" t="s">
        <v>143</v>
      </c>
      <c r="C429" s="62" t="s">
        <v>327</v>
      </c>
      <c r="D429" s="62" t="s">
        <v>315</v>
      </c>
      <c r="E429" s="62" t="s">
        <v>315</v>
      </c>
      <c r="F429" s="88">
        <f>360000+170000</f>
        <v>530000</v>
      </c>
      <c r="G429" s="88">
        <f>360000+170000</f>
        <v>530000</v>
      </c>
      <c r="H429" s="88">
        <f>360000+170000</f>
        <v>530000</v>
      </c>
    </row>
    <row r="430" spans="1:8" ht="12.75">
      <c r="A430" s="7" t="s">
        <v>470</v>
      </c>
      <c r="B430" s="70" t="s">
        <v>82</v>
      </c>
      <c r="C430" s="62"/>
      <c r="D430" s="62"/>
      <c r="E430" s="62"/>
      <c r="F430" s="63">
        <f aca="true" t="shared" si="13" ref="F430:H431">F431</f>
        <v>377000</v>
      </c>
      <c r="G430" s="63">
        <f t="shared" si="13"/>
        <v>377000</v>
      </c>
      <c r="H430" s="63">
        <f t="shared" si="13"/>
        <v>377000</v>
      </c>
    </row>
    <row r="431" spans="1:8" ht="12.75">
      <c r="A431" s="8" t="s">
        <v>181</v>
      </c>
      <c r="B431" s="70" t="s">
        <v>146</v>
      </c>
      <c r="C431" s="62"/>
      <c r="D431" s="62"/>
      <c r="E431" s="62"/>
      <c r="F431" s="64">
        <f t="shared" si="13"/>
        <v>377000</v>
      </c>
      <c r="G431" s="64">
        <f t="shared" si="13"/>
        <v>377000</v>
      </c>
      <c r="H431" s="64">
        <f t="shared" si="13"/>
        <v>377000</v>
      </c>
    </row>
    <row r="432" spans="1:8" ht="12.75">
      <c r="A432" s="8" t="s">
        <v>264</v>
      </c>
      <c r="B432" s="70" t="s">
        <v>146</v>
      </c>
      <c r="C432" s="62" t="s">
        <v>327</v>
      </c>
      <c r="D432" s="62" t="s">
        <v>315</v>
      </c>
      <c r="E432" s="62" t="s">
        <v>315</v>
      </c>
      <c r="F432" s="88">
        <v>377000</v>
      </c>
      <c r="G432" s="88">
        <v>377000</v>
      </c>
      <c r="H432" s="88">
        <v>377000</v>
      </c>
    </row>
    <row r="433" spans="1:8" ht="22.5">
      <c r="A433" s="7" t="s">
        <v>148</v>
      </c>
      <c r="B433" s="70" t="s">
        <v>147</v>
      </c>
      <c r="C433" s="62"/>
      <c r="D433" s="62"/>
      <c r="E433" s="62"/>
      <c r="F433" s="64">
        <f aca="true" t="shared" si="14" ref="F433:H434">F434</f>
        <v>100000</v>
      </c>
      <c r="G433" s="64">
        <f t="shared" si="14"/>
        <v>100000</v>
      </c>
      <c r="H433" s="64">
        <f t="shared" si="14"/>
        <v>100000</v>
      </c>
    </row>
    <row r="434" spans="1:8" ht="12.75">
      <c r="A434" s="7" t="s">
        <v>150</v>
      </c>
      <c r="B434" s="3" t="s">
        <v>149</v>
      </c>
      <c r="C434" s="62"/>
      <c r="D434" s="62"/>
      <c r="E434" s="62"/>
      <c r="F434" s="64">
        <f t="shared" si="14"/>
        <v>100000</v>
      </c>
      <c r="G434" s="64">
        <f t="shared" si="14"/>
        <v>100000</v>
      </c>
      <c r="H434" s="64">
        <f t="shared" si="14"/>
        <v>100000</v>
      </c>
    </row>
    <row r="435" spans="1:8" ht="12.75">
      <c r="A435" s="7" t="s">
        <v>263</v>
      </c>
      <c r="B435" s="3" t="s">
        <v>149</v>
      </c>
      <c r="C435" s="62" t="s">
        <v>327</v>
      </c>
      <c r="D435" s="62" t="s">
        <v>315</v>
      </c>
      <c r="E435" s="62" t="s">
        <v>315</v>
      </c>
      <c r="F435" s="88">
        <v>100000</v>
      </c>
      <c r="G435" s="88">
        <v>100000</v>
      </c>
      <c r="H435" s="88">
        <v>100000</v>
      </c>
    </row>
    <row r="436" spans="1:8" ht="12.75">
      <c r="A436" s="8" t="s">
        <v>387</v>
      </c>
      <c r="B436" s="70" t="s">
        <v>201</v>
      </c>
      <c r="C436" s="62"/>
      <c r="D436" s="62"/>
      <c r="E436" s="62"/>
      <c r="F436" s="64">
        <f>F439+F445+F447+F437</f>
        <v>86268950.93</v>
      </c>
      <c r="G436" s="64">
        <f>G439+G445+G447+G437</f>
        <v>73241850.93</v>
      </c>
      <c r="H436" s="64">
        <f>H439+H445+H447+H437</f>
        <v>73397350.93</v>
      </c>
    </row>
    <row r="437" spans="1:8" ht="22.5">
      <c r="A437" s="7" t="s">
        <v>461</v>
      </c>
      <c r="B437" s="3" t="s">
        <v>487</v>
      </c>
      <c r="C437" s="62"/>
      <c r="D437" s="62"/>
      <c r="E437" s="62"/>
      <c r="F437" s="64">
        <f>F438</f>
        <v>58353600</v>
      </c>
      <c r="G437" s="64">
        <f>G438</f>
        <v>46682900</v>
      </c>
      <c r="H437" s="64">
        <f>H438</f>
        <v>46682900</v>
      </c>
    </row>
    <row r="438" spans="1:8" ht="12.75">
      <c r="A438" s="7" t="s">
        <v>139</v>
      </c>
      <c r="B438" s="3" t="s">
        <v>487</v>
      </c>
      <c r="C438" s="62" t="s">
        <v>343</v>
      </c>
      <c r="D438" s="62" t="s">
        <v>140</v>
      </c>
      <c r="E438" s="62" t="s">
        <v>306</v>
      </c>
      <c r="F438" s="90">
        <v>58353600</v>
      </c>
      <c r="G438" s="90">
        <v>46682900</v>
      </c>
      <c r="H438" s="90">
        <v>46682900</v>
      </c>
    </row>
    <row r="439" spans="1:8" ht="12.75">
      <c r="A439" s="5" t="s">
        <v>267</v>
      </c>
      <c r="B439" s="3" t="s">
        <v>133</v>
      </c>
      <c r="C439" s="62"/>
      <c r="D439" s="62"/>
      <c r="E439" s="62"/>
      <c r="F439" s="64">
        <f>F440+F441+F442+F443+F444</f>
        <v>21672350.93</v>
      </c>
      <c r="G439" s="64">
        <f>G440+G441+G442+G443+G444</f>
        <v>20172350.93</v>
      </c>
      <c r="H439" s="64">
        <f>H440+H441+H442+H443+H444</f>
        <v>20172350.93</v>
      </c>
    </row>
    <row r="440" spans="1:8" ht="12.75">
      <c r="A440" s="47" t="s">
        <v>250</v>
      </c>
      <c r="B440" s="3" t="s">
        <v>133</v>
      </c>
      <c r="C440" s="3" t="s">
        <v>324</v>
      </c>
      <c r="D440" s="3" t="s">
        <v>306</v>
      </c>
      <c r="E440" s="3" t="s">
        <v>312</v>
      </c>
      <c r="F440" s="88">
        <v>12027513</v>
      </c>
      <c r="G440" s="88">
        <v>12027513</v>
      </c>
      <c r="H440" s="88">
        <v>12027513</v>
      </c>
    </row>
    <row r="441" spans="1:8" ht="22.5">
      <c r="A441" s="6" t="s">
        <v>251</v>
      </c>
      <c r="B441" s="3" t="s">
        <v>133</v>
      </c>
      <c r="C441" s="3" t="s">
        <v>249</v>
      </c>
      <c r="D441" s="3" t="s">
        <v>306</v>
      </c>
      <c r="E441" s="3" t="s">
        <v>312</v>
      </c>
      <c r="F441" s="88">
        <v>3632308.93</v>
      </c>
      <c r="G441" s="88">
        <v>3632308.93</v>
      </c>
      <c r="H441" s="88">
        <v>3632308.93</v>
      </c>
    </row>
    <row r="442" spans="1:8" ht="12.75">
      <c r="A442" s="7" t="s">
        <v>347</v>
      </c>
      <c r="B442" s="3" t="s">
        <v>133</v>
      </c>
      <c r="C442" s="3" t="s">
        <v>346</v>
      </c>
      <c r="D442" s="3" t="s">
        <v>306</v>
      </c>
      <c r="E442" s="3" t="s">
        <v>312</v>
      </c>
      <c r="F442" s="88">
        <v>4863469</v>
      </c>
      <c r="G442" s="88">
        <v>3363469</v>
      </c>
      <c r="H442" s="88">
        <v>3363469</v>
      </c>
    </row>
    <row r="443" spans="1:8" ht="12.75">
      <c r="A443" s="7" t="s">
        <v>263</v>
      </c>
      <c r="B443" s="3" t="s">
        <v>133</v>
      </c>
      <c r="C443" s="3" t="s">
        <v>327</v>
      </c>
      <c r="D443" s="3" t="s">
        <v>306</v>
      </c>
      <c r="E443" s="3" t="s">
        <v>312</v>
      </c>
      <c r="F443" s="88">
        <v>1146460</v>
      </c>
      <c r="G443" s="88">
        <v>1146460</v>
      </c>
      <c r="H443" s="88">
        <v>1146460</v>
      </c>
    </row>
    <row r="444" spans="1:8" ht="12.75">
      <c r="A444" s="7" t="s">
        <v>386</v>
      </c>
      <c r="B444" s="3" t="s">
        <v>133</v>
      </c>
      <c r="C444" s="3" t="s">
        <v>330</v>
      </c>
      <c r="D444" s="3" t="s">
        <v>306</v>
      </c>
      <c r="E444" s="3" t="s">
        <v>312</v>
      </c>
      <c r="F444" s="88">
        <v>2600</v>
      </c>
      <c r="G444" s="88">
        <v>2600</v>
      </c>
      <c r="H444" s="88">
        <v>2600</v>
      </c>
    </row>
    <row r="445" spans="1:8" ht="22.5">
      <c r="A445" s="39" t="s">
        <v>295</v>
      </c>
      <c r="B445" s="3" t="s">
        <v>134</v>
      </c>
      <c r="C445" s="3"/>
      <c r="D445" s="62"/>
      <c r="E445" s="62"/>
      <c r="F445" s="63">
        <f>F446</f>
        <v>1833500</v>
      </c>
      <c r="G445" s="63">
        <f>G446</f>
        <v>1833500</v>
      </c>
      <c r="H445" s="63">
        <f>H446</f>
        <v>1833500</v>
      </c>
    </row>
    <row r="446" spans="1:8" ht="22.5">
      <c r="A446" s="7" t="s">
        <v>156</v>
      </c>
      <c r="B446" s="3" t="s">
        <v>134</v>
      </c>
      <c r="C446" s="15">
        <v>521</v>
      </c>
      <c r="D446" s="3" t="s">
        <v>309</v>
      </c>
      <c r="E446" s="3" t="s">
        <v>317</v>
      </c>
      <c r="F446" s="90">
        <v>1833500</v>
      </c>
      <c r="G446" s="90">
        <v>1833500</v>
      </c>
      <c r="H446" s="90">
        <v>1833500</v>
      </c>
    </row>
    <row r="447" spans="1:8" ht="22.5">
      <c r="A447" s="7" t="s">
        <v>460</v>
      </c>
      <c r="B447" s="3" t="s">
        <v>135</v>
      </c>
      <c r="C447" s="62"/>
      <c r="D447" s="62"/>
      <c r="E447" s="62"/>
      <c r="F447" s="64">
        <f>F448</f>
        <v>4409500</v>
      </c>
      <c r="G447" s="64">
        <f>G448</f>
        <v>4553100</v>
      </c>
      <c r="H447" s="64">
        <f>H448</f>
        <v>4708600</v>
      </c>
    </row>
    <row r="448" spans="1:8" ht="12.75">
      <c r="A448" s="7" t="s">
        <v>136</v>
      </c>
      <c r="B448" s="3" t="s">
        <v>135</v>
      </c>
      <c r="C448" s="62" t="s">
        <v>335</v>
      </c>
      <c r="D448" s="62" t="s">
        <v>307</v>
      </c>
      <c r="E448" s="62" t="s">
        <v>309</v>
      </c>
      <c r="F448" s="90">
        <v>4409500</v>
      </c>
      <c r="G448" s="90">
        <v>4553100</v>
      </c>
      <c r="H448" s="90">
        <v>4708600</v>
      </c>
    </row>
    <row r="449" spans="1:8" ht="22.5">
      <c r="A449" s="7" t="s">
        <v>462</v>
      </c>
      <c r="B449" s="70" t="s">
        <v>195</v>
      </c>
      <c r="C449" s="62"/>
      <c r="D449" s="62"/>
      <c r="E449" s="62"/>
      <c r="F449" s="64">
        <f aca="true" t="shared" si="15" ref="F449:H450">F450</f>
        <v>335600</v>
      </c>
      <c r="G449" s="64">
        <f t="shared" si="15"/>
        <v>335600</v>
      </c>
      <c r="H449" s="64">
        <f t="shared" si="15"/>
        <v>335600</v>
      </c>
    </row>
    <row r="450" spans="1:8" ht="22.5">
      <c r="A450" s="14" t="s">
        <v>388</v>
      </c>
      <c r="B450" s="3" t="s">
        <v>132</v>
      </c>
      <c r="C450" s="62"/>
      <c r="D450" s="62"/>
      <c r="E450" s="62"/>
      <c r="F450" s="64">
        <f t="shared" si="15"/>
        <v>335600</v>
      </c>
      <c r="G450" s="64">
        <f t="shared" si="15"/>
        <v>335600</v>
      </c>
      <c r="H450" s="64">
        <f t="shared" si="15"/>
        <v>335600</v>
      </c>
    </row>
    <row r="451" spans="1:8" ht="12.75">
      <c r="A451" s="8" t="s">
        <v>241</v>
      </c>
      <c r="B451" s="3" t="s">
        <v>132</v>
      </c>
      <c r="C451" s="62" t="s">
        <v>337</v>
      </c>
      <c r="D451" s="62" t="s">
        <v>317</v>
      </c>
      <c r="E451" s="62" t="s">
        <v>312</v>
      </c>
      <c r="F451" s="88">
        <f>218000+117600</f>
        <v>335600</v>
      </c>
      <c r="G451" s="88">
        <v>335600</v>
      </c>
      <c r="H451" s="88">
        <v>335600</v>
      </c>
    </row>
    <row r="452" spans="1:8" ht="33.75">
      <c r="A452" s="35" t="s">
        <v>405</v>
      </c>
      <c r="B452" s="70" t="s">
        <v>202</v>
      </c>
      <c r="C452" s="62"/>
      <c r="D452" s="62"/>
      <c r="E452" s="62"/>
      <c r="F452" s="64">
        <f aca="true" t="shared" si="16" ref="F452:H453">F453</f>
        <v>100000</v>
      </c>
      <c r="G452" s="64">
        <f t="shared" si="16"/>
        <v>100000</v>
      </c>
      <c r="H452" s="64">
        <f t="shared" si="16"/>
        <v>0</v>
      </c>
    </row>
    <row r="453" spans="1:8" ht="12.75">
      <c r="A453" s="13" t="s">
        <v>618</v>
      </c>
      <c r="B453" s="3" t="s">
        <v>23</v>
      </c>
      <c r="C453" s="62"/>
      <c r="D453" s="62"/>
      <c r="E453" s="62"/>
      <c r="F453" s="64">
        <f t="shared" si="16"/>
        <v>100000</v>
      </c>
      <c r="G453" s="64">
        <f t="shared" si="16"/>
        <v>100000</v>
      </c>
      <c r="H453" s="64">
        <f t="shared" si="16"/>
        <v>0</v>
      </c>
    </row>
    <row r="454" spans="1:8" ht="22.5">
      <c r="A454" s="5" t="s">
        <v>507</v>
      </c>
      <c r="B454" s="3" t="s">
        <v>23</v>
      </c>
      <c r="C454" s="3" t="s">
        <v>506</v>
      </c>
      <c r="D454" s="62" t="s">
        <v>310</v>
      </c>
      <c r="E454" s="62" t="s">
        <v>313</v>
      </c>
      <c r="F454" s="88">
        <v>100000</v>
      </c>
      <c r="G454" s="88">
        <v>100000</v>
      </c>
      <c r="H454" s="88">
        <v>0</v>
      </c>
    </row>
    <row r="455" spans="1:8" ht="22.5">
      <c r="A455" s="8" t="s">
        <v>288</v>
      </c>
      <c r="B455" s="70" t="s">
        <v>203</v>
      </c>
      <c r="C455" s="62"/>
      <c r="D455" s="62"/>
      <c r="E455" s="62"/>
      <c r="F455" s="64">
        <f>F461+F463+F456+F459+F465</f>
        <v>127964300</v>
      </c>
      <c r="G455" s="64">
        <f>G461+G463+G456+G459+G465</f>
        <v>88299800</v>
      </c>
      <c r="H455" s="64">
        <f>H461+H463+H456+H459+H465</f>
        <v>88299800</v>
      </c>
    </row>
    <row r="456" spans="1:11" ht="22.5">
      <c r="A456" s="8" t="s">
        <v>509</v>
      </c>
      <c r="B456" s="70" t="s">
        <v>508</v>
      </c>
      <c r="C456" s="62"/>
      <c r="D456" s="62"/>
      <c r="E456" s="62"/>
      <c r="F456" s="64">
        <f>F457+F458</f>
        <v>12000000</v>
      </c>
      <c r="G456" s="64">
        <f>G457+G458</f>
        <v>3000000</v>
      </c>
      <c r="H456" s="64">
        <f>H457+H458</f>
        <v>3000000</v>
      </c>
      <c r="I456" s="56"/>
      <c r="J456" s="56"/>
      <c r="K456" s="56"/>
    </row>
    <row r="457" spans="1:8" ht="12.75">
      <c r="A457" s="7" t="s">
        <v>263</v>
      </c>
      <c r="B457" s="70" t="s">
        <v>508</v>
      </c>
      <c r="C457" s="62" t="s">
        <v>327</v>
      </c>
      <c r="D457" s="62" t="s">
        <v>310</v>
      </c>
      <c r="E457" s="62" t="s">
        <v>316</v>
      </c>
      <c r="F457" s="88">
        <v>2000000</v>
      </c>
      <c r="G457" s="88">
        <v>1000000</v>
      </c>
      <c r="H457" s="88">
        <v>1000000</v>
      </c>
    </row>
    <row r="458" spans="1:8" ht="22.5">
      <c r="A458" s="13" t="s">
        <v>349</v>
      </c>
      <c r="B458" s="70" t="s">
        <v>508</v>
      </c>
      <c r="C458" s="62" t="s">
        <v>348</v>
      </c>
      <c r="D458" s="62" t="s">
        <v>310</v>
      </c>
      <c r="E458" s="62" t="s">
        <v>316</v>
      </c>
      <c r="F458" s="88">
        <v>10000000</v>
      </c>
      <c r="G458" s="88">
        <v>2000000</v>
      </c>
      <c r="H458" s="88">
        <v>2000000</v>
      </c>
    </row>
    <row r="459" spans="1:11" ht="28.5" customHeight="1">
      <c r="A459" s="8" t="s">
        <v>511</v>
      </c>
      <c r="B459" s="70" t="s">
        <v>510</v>
      </c>
      <c r="C459" s="62"/>
      <c r="D459" s="62"/>
      <c r="E459" s="62"/>
      <c r="F459" s="64">
        <f>F460</f>
        <v>2000000</v>
      </c>
      <c r="G459" s="64">
        <f>G460</f>
        <v>2000000</v>
      </c>
      <c r="H459" s="64">
        <f>H460</f>
        <v>2000000</v>
      </c>
      <c r="I459" s="56"/>
      <c r="J459" s="56"/>
      <c r="K459" s="56"/>
    </row>
    <row r="460" spans="1:8" ht="12.75">
      <c r="A460" s="7" t="s">
        <v>263</v>
      </c>
      <c r="B460" s="70" t="s">
        <v>510</v>
      </c>
      <c r="C460" s="62" t="s">
        <v>327</v>
      </c>
      <c r="D460" s="62" t="s">
        <v>310</v>
      </c>
      <c r="E460" s="62" t="s">
        <v>316</v>
      </c>
      <c r="F460" s="88">
        <v>2000000</v>
      </c>
      <c r="G460" s="88">
        <v>2000000</v>
      </c>
      <c r="H460" s="88">
        <v>2000000</v>
      </c>
    </row>
    <row r="461" spans="1:8" ht="12.75" customHeight="1">
      <c r="A461" s="13" t="s">
        <v>441</v>
      </c>
      <c r="B461" s="3" t="s">
        <v>20</v>
      </c>
      <c r="C461" s="62"/>
      <c r="D461" s="62"/>
      <c r="E461" s="62"/>
      <c r="F461" s="64">
        <f>F462</f>
        <v>20000000</v>
      </c>
      <c r="G461" s="64">
        <f>G462</f>
        <v>5000000</v>
      </c>
      <c r="H461" s="64">
        <f>H462</f>
        <v>5000000</v>
      </c>
    </row>
    <row r="462" spans="1:8" ht="22.5">
      <c r="A462" s="13" t="s">
        <v>349</v>
      </c>
      <c r="B462" s="3" t="s">
        <v>20</v>
      </c>
      <c r="C462" s="62" t="s">
        <v>348</v>
      </c>
      <c r="D462" s="62" t="s">
        <v>310</v>
      </c>
      <c r="E462" s="62" t="s">
        <v>316</v>
      </c>
      <c r="F462" s="88">
        <v>20000000</v>
      </c>
      <c r="G462" s="88">
        <v>5000000</v>
      </c>
      <c r="H462" s="88">
        <v>5000000</v>
      </c>
    </row>
    <row r="463" spans="1:8" ht="22.5">
      <c r="A463" s="46" t="s">
        <v>442</v>
      </c>
      <c r="B463" s="3" t="s">
        <v>21</v>
      </c>
      <c r="C463" s="62"/>
      <c r="D463" s="62"/>
      <c r="E463" s="62"/>
      <c r="F463" s="64">
        <f>F464</f>
        <v>89299800</v>
      </c>
      <c r="G463" s="64">
        <f>G464</f>
        <v>78299800</v>
      </c>
      <c r="H463" s="64">
        <f>H464</f>
        <v>78299800</v>
      </c>
    </row>
    <row r="464" spans="1:8" ht="12.75">
      <c r="A464" s="7" t="s">
        <v>263</v>
      </c>
      <c r="B464" s="3" t="s">
        <v>21</v>
      </c>
      <c r="C464" s="62" t="s">
        <v>327</v>
      </c>
      <c r="D464" s="62" t="s">
        <v>310</v>
      </c>
      <c r="E464" s="62" t="s">
        <v>316</v>
      </c>
      <c r="F464" s="88">
        <v>89299800</v>
      </c>
      <c r="G464" s="88">
        <v>78299800</v>
      </c>
      <c r="H464" s="88">
        <v>78299800</v>
      </c>
    </row>
    <row r="465" spans="1:8" ht="22.5">
      <c r="A465" s="7" t="s">
        <v>590</v>
      </c>
      <c r="B465" s="3" t="s">
        <v>589</v>
      </c>
      <c r="C465" s="3"/>
      <c r="D465" s="62"/>
      <c r="E465" s="62"/>
      <c r="F465" s="88">
        <f>F466</f>
        <v>4664500</v>
      </c>
      <c r="G465" s="88">
        <f>G466</f>
        <v>0</v>
      </c>
      <c r="H465" s="88">
        <f>H466</f>
        <v>0</v>
      </c>
    </row>
    <row r="466" spans="1:8" ht="12.75">
      <c r="A466" s="7" t="s">
        <v>178</v>
      </c>
      <c r="B466" s="3" t="s">
        <v>589</v>
      </c>
      <c r="C466" s="3" t="s">
        <v>171</v>
      </c>
      <c r="D466" s="62" t="s">
        <v>310</v>
      </c>
      <c r="E466" s="62" t="s">
        <v>316</v>
      </c>
      <c r="F466" s="88">
        <v>4664500</v>
      </c>
      <c r="G466" s="88">
        <v>0</v>
      </c>
      <c r="H466" s="88">
        <v>0</v>
      </c>
    </row>
    <row r="467" spans="1:8" ht="22.5">
      <c r="A467" s="8" t="s">
        <v>289</v>
      </c>
      <c r="B467" s="70" t="s">
        <v>205</v>
      </c>
      <c r="C467" s="62"/>
      <c r="D467" s="62"/>
      <c r="E467" s="62"/>
      <c r="F467" s="64">
        <f>F468+F471</f>
        <v>5187000</v>
      </c>
      <c r="G467" s="64">
        <f>G468+G471</f>
        <v>0</v>
      </c>
      <c r="H467" s="64">
        <f>H468+H471</f>
        <v>0</v>
      </c>
    </row>
    <row r="468" spans="1:8" ht="12.75">
      <c r="A468" s="39" t="s">
        <v>180</v>
      </c>
      <c r="B468" s="3" t="s">
        <v>9</v>
      </c>
      <c r="C468" s="62"/>
      <c r="D468" s="62"/>
      <c r="E468" s="62"/>
      <c r="F468" s="64">
        <f>F469+F470</f>
        <v>497200</v>
      </c>
      <c r="G468" s="64">
        <f>G469+G470</f>
        <v>0</v>
      </c>
      <c r="H468" s="64">
        <f>H469+H470</f>
        <v>0</v>
      </c>
    </row>
    <row r="469" spans="1:8" ht="12.75">
      <c r="A469" s="8" t="s">
        <v>263</v>
      </c>
      <c r="B469" s="3" t="s">
        <v>9</v>
      </c>
      <c r="C469" s="62" t="s">
        <v>327</v>
      </c>
      <c r="D469" s="62" t="s">
        <v>306</v>
      </c>
      <c r="E469" s="62" t="s">
        <v>321</v>
      </c>
      <c r="F469" s="88">
        <v>350000</v>
      </c>
      <c r="G469" s="88">
        <v>0</v>
      </c>
      <c r="H469" s="88">
        <v>0</v>
      </c>
    </row>
    <row r="470" spans="1:8" ht="12.75">
      <c r="A470" s="8" t="s">
        <v>263</v>
      </c>
      <c r="B470" s="3" t="s">
        <v>9</v>
      </c>
      <c r="C470" s="62" t="s">
        <v>327</v>
      </c>
      <c r="D470" s="62" t="s">
        <v>315</v>
      </c>
      <c r="E470" s="62" t="s">
        <v>316</v>
      </c>
      <c r="F470" s="88">
        <v>147200</v>
      </c>
      <c r="G470" s="88">
        <v>0</v>
      </c>
      <c r="H470" s="88">
        <v>0</v>
      </c>
    </row>
    <row r="471" spans="1:8" ht="48">
      <c r="A471" s="22" t="s">
        <v>390</v>
      </c>
      <c r="B471" s="3" t="s">
        <v>471</v>
      </c>
      <c r="C471" s="62"/>
      <c r="D471" s="62"/>
      <c r="E471" s="62"/>
      <c r="F471" s="63">
        <f>F472</f>
        <v>4689800</v>
      </c>
      <c r="G471" s="63">
        <f>G472</f>
        <v>0</v>
      </c>
      <c r="H471" s="63">
        <f>H472</f>
        <v>0</v>
      </c>
    </row>
    <row r="472" spans="1:8" ht="12.75">
      <c r="A472" s="7" t="s">
        <v>178</v>
      </c>
      <c r="B472" s="3" t="s">
        <v>471</v>
      </c>
      <c r="C472" s="62" t="s">
        <v>171</v>
      </c>
      <c r="D472" s="62" t="s">
        <v>310</v>
      </c>
      <c r="E472" s="62" t="s">
        <v>316</v>
      </c>
      <c r="F472" s="90">
        <v>4689800</v>
      </c>
      <c r="G472" s="90">
        <v>0</v>
      </c>
      <c r="H472" s="90">
        <v>0</v>
      </c>
    </row>
    <row r="473" spans="1:8" ht="24.75" customHeight="1">
      <c r="A473" s="7" t="s">
        <v>606</v>
      </c>
      <c r="B473" s="70" t="s">
        <v>204</v>
      </c>
      <c r="C473" s="62"/>
      <c r="D473" s="62"/>
      <c r="E473" s="62"/>
      <c r="F473" s="64">
        <f>F480+F478+F474+F476</f>
        <v>1788500</v>
      </c>
      <c r="G473" s="64">
        <f>G480+G478+G474+G476</f>
        <v>1548500</v>
      </c>
      <c r="H473" s="64">
        <f>H480+H478+H474+H476</f>
        <v>1061500</v>
      </c>
    </row>
    <row r="474" spans="1:8" ht="12.75">
      <c r="A474" s="7" t="s">
        <v>219</v>
      </c>
      <c r="B474" s="3" t="s">
        <v>541</v>
      </c>
      <c r="C474" s="62"/>
      <c r="D474" s="62"/>
      <c r="E474" s="62"/>
      <c r="F474" s="64">
        <f>F475</f>
        <v>420000</v>
      </c>
      <c r="G474" s="64">
        <f>G475</f>
        <v>180000</v>
      </c>
      <c r="H474" s="64">
        <f>H475</f>
        <v>180000</v>
      </c>
    </row>
    <row r="475" spans="1:8" ht="12.75">
      <c r="A475" s="7" t="s">
        <v>263</v>
      </c>
      <c r="B475" s="3" t="s">
        <v>541</v>
      </c>
      <c r="C475" s="3" t="s">
        <v>327</v>
      </c>
      <c r="D475" s="62" t="s">
        <v>310</v>
      </c>
      <c r="E475" s="62" t="s">
        <v>311</v>
      </c>
      <c r="F475" s="88">
        <f>120000+50000+250000</f>
        <v>420000</v>
      </c>
      <c r="G475" s="88">
        <f>120000+50000+10000</f>
        <v>180000</v>
      </c>
      <c r="H475" s="88">
        <f>120000+50000+10000</f>
        <v>180000</v>
      </c>
    </row>
    <row r="476" spans="1:8" ht="22.5">
      <c r="A476" s="6" t="s">
        <v>543</v>
      </c>
      <c r="B476" s="3" t="s">
        <v>542</v>
      </c>
      <c r="C476" s="3"/>
      <c r="D476" s="62"/>
      <c r="E476" s="62"/>
      <c r="F476" s="88">
        <f>F477</f>
        <v>486000</v>
      </c>
      <c r="G476" s="88">
        <f>G477</f>
        <v>486000</v>
      </c>
      <c r="H476" s="88">
        <f>H477</f>
        <v>0</v>
      </c>
    </row>
    <row r="477" spans="1:8" ht="12.75">
      <c r="A477" s="7" t="s">
        <v>263</v>
      </c>
      <c r="B477" s="3" t="s">
        <v>542</v>
      </c>
      <c r="C477" s="3" t="s">
        <v>327</v>
      </c>
      <c r="D477" s="62" t="s">
        <v>310</v>
      </c>
      <c r="E477" s="62" t="s">
        <v>311</v>
      </c>
      <c r="F477" s="90">
        <v>486000</v>
      </c>
      <c r="G477" s="90">
        <v>486000</v>
      </c>
      <c r="H477" s="90">
        <v>0</v>
      </c>
    </row>
    <row r="478" spans="1:8" ht="33.75">
      <c r="A478" s="6" t="s">
        <v>439</v>
      </c>
      <c r="B478" s="3" t="s">
        <v>440</v>
      </c>
      <c r="C478" s="3"/>
      <c r="D478" s="62"/>
      <c r="E478" s="62"/>
      <c r="F478" s="64">
        <f>F479</f>
        <v>654200</v>
      </c>
      <c r="G478" s="64">
        <f>G479</f>
        <v>654200</v>
      </c>
      <c r="H478" s="64">
        <f>H479</f>
        <v>654200</v>
      </c>
    </row>
    <row r="479" spans="1:8" ht="12.75">
      <c r="A479" s="7" t="s">
        <v>263</v>
      </c>
      <c r="B479" s="3" t="s">
        <v>440</v>
      </c>
      <c r="C479" s="3" t="s">
        <v>327</v>
      </c>
      <c r="D479" s="62" t="s">
        <v>310</v>
      </c>
      <c r="E479" s="62" t="s">
        <v>311</v>
      </c>
      <c r="F479" s="90">
        <v>654200</v>
      </c>
      <c r="G479" s="90">
        <v>654200</v>
      </c>
      <c r="H479" s="90">
        <v>654200</v>
      </c>
    </row>
    <row r="480" spans="1:8" ht="22.5">
      <c r="A480" s="8" t="s">
        <v>0</v>
      </c>
      <c r="B480" s="3" t="s">
        <v>19</v>
      </c>
      <c r="C480" s="62"/>
      <c r="D480" s="62"/>
      <c r="E480" s="62"/>
      <c r="F480" s="64">
        <f>F481</f>
        <v>228300</v>
      </c>
      <c r="G480" s="64">
        <f>G481</f>
        <v>228300</v>
      </c>
      <c r="H480" s="64">
        <f>H481</f>
        <v>227300</v>
      </c>
    </row>
    <row r="481" spans="1:8" ht="12.75">
      <c r="A481" s="8" t="s">
        <v>263</v>
      </c>
      <c r="B481" s="3" t="s">
        <v>19</v>
      </c>
      <c r="C481" s="62" t="s">
        <v>327</v>
      </c>
      <c r="D481" s="62" t="s">
        <v>310</v>
      </c>
      <c r="E481" s="62" t="s">
        <v>311</v>
      </c>
      <c r="F481" s="88">
        <v>228300</v>
      </c>
      <c r="G481" s="88">
        <v>228300</v>
      </c>
      <c r="H481" s="88">
        <v>227300</v>
      </c>
    </row>
    <row r="482" spans="1:8" ht="12.75">
      <c r="A482" s="8" t="s">
        <v>391</v>
      </c>
      <c r="B482" s="70" t="s">
        <v>206</v>
      </c>
      <c r="C482" s="62"/>
      <c r="D482" s="62"/>
      <c r="E482" s="62"/>
      <c r="F482" s="64">
        <f aca="true" t="shared" si="17" ref="F482:H483">F483</f>
        <v>50000</v>
      </c>
      <c r="G482" s="64">
        <f t="shared" si="17"/>
        <v>50000</v>
      </c>
      <c r="H482" s="64">
        <f t="shared" si="17"/>
        <v>50000</v>
      </c>
    </row>
    <row r="483" spans="1:8" ht="22.5">
      <c r="A483" s="39" t="s">
        <v>182</v>
      </c>
      <c r="B483" s="3" t="s">
        <v>35</v>
      </c>
      <c r="C483" s="62"/>
      <c r="D483" s="62"/>
      <c r="E483" s="62"/>
      <c r="F483" s="64">
        <f t="shared" si="17"/>
        <v>50000</v>
      </c>
      <c r="G483" s="64">
        <f t="shared" si="17"/>
        <v>50000</v>
      </c>
      <c r="H483" s="64">
        <f t="shared" si="17"/>
        <v>50000</v>
      </c>
    </row>
    <row r="484" spans="1:8" ht="12.75">
      <c r="A484" s="8" t="s">
        <v>263</v>
      </c>
      <c r="B484" s="3" t="s">
        <v>35</v>
      </c>
      <c r="C484" s="62" t="s">
        <v>327</v>
      </c>
      <c r="D484" s="62" t="s">
        <v>315</v>
      </c>
      <c r="E484" s="62" t="s">
        <v>311</v>
      </c>
      <c r="F484" s="88">
        <v>50000</v>
      </c>
      <c r="G484" s="88">
        <v>50000</v>
      </c>
      <c r="H484" s="88">
        <v>50000</v>
      </c>
    </row>
    <row r="485" spans="1:8" ht="22.5">
      <c r="A485" s="26" t="s">
        <v>609</v>
      </c>
      <c r="B485" s="70" t="s">
        <v>233</v>
      </c>
      <c r="C485" s="62"/>
      <c r="D485" s="62"/>
      <c r="E485" s="62"/>
      <c r="F485" s="64">
        <f>F486+F501+F499+F497+F490+F495+F488+F493</f>
        <v>41085100</v>
      </c>
      <c r="G485" s="64">
        <f>G486+G501+G499+G497+G490+G495+G488+G493</f>
        <v>70364600</v>
      </c>
      <c r="H485" s="64">
        <f>H486+H501+H499+H497+H490+H495+H488+H493</f>
        <v>103984800</v>
      </c>
    </row>
    <row r="486" spans="1:11" ht="12.75">
      <c r="A486" s="13" t="s">
        <v>219</v>
      </c>
      <c r="B486" s="3" t="s">
        <v>591</v>
      </c>
      <c r="C486" s="3"/>
      <c r="D486" s="62"/>
      <c r="E486" s="62"/>
      <c r="F486" s="64">
        <f>F487</f>
        <v>15000000</v>
      </c>
      <c r="G486" s="64">
        <f>G487</f>
        <v>5500000</v>
      </c>
      <c r="H486" s="64">
        <f>H487</f>
        <v>0</v>
      </c>
      <c r="I486" s="56"/>
      <c r="J486" s="56"/>
      <c r="K486" s="56"/>
    </row>
    <row r="487" spans="1:8" ht="12.75">
      <c r="A487" s="26" t="s">
        <v>263</v>
      </c>
      <c r="B487" s="3" t="s">
        <v>591</v>
      </c>
      <c r="C487" s="3" t="s">
        <v>327</v>
      </c>
      <c r="D487" s="62" t="s">
        <v>318</v>
      </c>
      <c r="E487" s="62" t="s">
        <v>307</v>
      </c>
      <c r="F487" s="88">
        <f>20000000-5000000</f>
        <v>15000000</v>
      </c>
      <c r="G487" s="88">
        <f>7000000-1500000</f>
        <v>5500000</v>
      </c>
      <c r="H487" s="88">
        <v>0</v>
      </c>
    </row>
    <row r="488" spans="1:8" ht="22.5">
      <c r="A488" s="6" t="s">
        <v>610</v>
      </c>
      <c r="B488" s="3" t="s">
        <v>496</v>
      </c>
      <c r="C488" s="3"/>
      <c r="D488" s="3"/>
      <c r="E488" s="3"/>
      <c r="F488" s="63">
        <f>F489</f>
        <v>16000000</v>
      </c>
      <c r="G488" s="63">
        <f>G489</f>
        <v>2000000</v>
      </c>
      <c r="H488" s="63">
        <f>H489</f>
        <v>500000</v>
      </c>
    </row>
    <row r="489" spans="1:8" ht="22.5">
      <c r="A489" s="14" t="s">
        <v>349</v>
      </c>
      <c r="B489" s="3" t="s">
        <v>496</v>
      </c>
      <c r="C489" s="3" t="s">
        <v>348</v>
      </c>
      <c r="D489" s="3" t="s">
        <v>318</v>
      </c>
      <c r="E489" s="3" t="s">
        <v>311</v>
      </c>
      <c r="F489" s="90">
        <v>16000000</v>
      </c>
      <c r="G489" s="90">
        <v>2000000</v>
      </c>
      <c r="H489" s="90">
        <v>500000</v>
      </c>
    </row>
    <row r="490" spans="1:8" ht="12.75">
      <c r="A490" s="39" t="s">
        <v>242</v>
      </c>
      <c r="B490" s="3" t="s">
        <v>37</v>
      </c>
      <c r="C490" s="3"/>
      <c r="D490" s="3"/>
      <c r="E490" s="3"/>
      <c r="F490" s="64">
        <f>F491+F492</f>
        <v>1527300</v>
      </c>
      <c r="G490" s="64">
        <f>G491+G492</f>
        <v>1527300</v>
      </c>
      <c r="H490" s="64">
        <f>H491+H492</f>
        <v>0</v>
      </c>
    </row>
    <row r="491" spans="1:8" ht="12.75">
      <c r="A491" s="7" t="s">
        <v>263</v>
      </c>
      <c r="B491" s="3" t="s">
        <v>37</v>
      </c>
      <c r="C491" s="3" t="s">
        <v>327</v>
      </c>
      <c r="D491" s="3" t="s">
        <v>318</v>
      </c>
      <c r="E491" s="3" t="s">
        <v>307</v>
      </c>
      <c r="F491" s="88">
        <v>1252300</v>
      </c>
      <c r="G491" s="88">
        <v>1252300</v>
      </c>
      <c r="H491" s="88">
        <v>0</v>
      </c>
    </row>
    <row r="492" spans="1:8" ht="12.75">
      <c r="A492" s="7" t="s">
        <v>334</v>
      </c>
      <c r="B492" s="3" t="s">
        <v>37</v>
      </c>
      <c r="C492" s="3" t="s">
        <v>333</v>
      </c>
      <c r="D492" s="3" t="s">
        <v>318</v>
      </c>
      <c r="E492" s="3" t="s">
        <v>307</v>
      </c>
      <c r="F492" s="88">
        <v>275000</v>
      </c>
      <c r="G492" s="88">
        <v>275000</v>
      </c>
      <c r="H492" s="88">
        <v>0</v>
      </c>
    </row>
    <row r="493" spans="1:8" ht="22.5">
      <c r="A493" s="7" t="s">
        <v>608</v>
      </c>
      <c r="B493" s="3" t="s">
        <v>607</v>
      </c>
      <c r="C493" s="3"/>
      <c r="D493" s="3"/>
      <c r="E493" s="3"/>
      <c r="F493" s="88">
        <f>F494</f>
        <v>5000000</v>
      </c>
      <c r="G493" s="88">
        <f>G494</f>
        <v>1500000</v>
      </c>
      <c r="H493" s="88">
        <f>H494</f>
        <v>0</v>
      </c>
    </row>
    <row r="494" spans="1:8" ht="12.75">
      <c r="A494" s="7" t="s">
        <v>263</v>
      </c>
      <c r="B494" s="3" t="s">
        <v>607</v>
      </c>
      <c r="C494" s="3" t="s">
        <v>327</v>
      </c>
      <c r="D494" s="3" t="s">
        <v>318</v>
      </c>
      <c r="E494" s="3" t="s">
        <v>311</v>
      </c>
      <c r="F494" s="88">
        <v>5000000</v>
      </c>
      <c r="G494" s="88">
        <v>1500000</v>
      </c>
      <c r="H494" s="88">
        <v>0</v>
      </c>
    </row>
    <row r="495" spans="1:8" ht="12.75">
      <c r="A495" s="5" t="s">
        <v>393</v>
      </c>
      <c r="B495" s="3" t="s">
        <v>392</v>
      </c>
      <c r="C495" s="3"/>
      <c r="D495" s="3"/>
      <c r="E495" s="3"/>
      <c r="F495" s="63">
        <f>F496</f>
        <v>2000000</v>
      </c>
      <c r="G495" s="63">
        <f>G496</f>
        <v>58279500</v>
      </c>
      <c r="H495" s="63">
        <f>H496</f>
        <v>102000000</v>
      </c>
    </row>
    <row r="496" spans="1:8" ht="22.5">
      <c r="A496" s="14" t="s">
        <v>349</v>
      </c>
      <c r="B496" s="3" t="s">
        <v>392</v>
      </c>
      <c r="C496" s="3" t="s">
        <v>348</v>
      </c>
      <c r="D496" s="3" t="s">
        <v>318</v>
      </c>
      <c r="E496" s="3" t="s">
        <v>311</v>
      </c>
      <c r="F496" s="88">
        <v>2000000</v>
      </c>
      <c r="G496" s="88">
        <v>58279500</v>
      </c>
      <c r="H496" s="88">
        <v>102000000</v>
      </c>
    </row>
    <row r="497" spans="1:8" ht="22.5">
      <c r="A497" s="6" t="s">
        <v>497</v>
      </c>
      <c r="B497" s="12" t="s">
        <v>101</v>
      </c>
      <c r="C497" s="3"/>
      <c r="D497" s="3"/>
      <c r="E497" s="3"/>
      <c r="F497" s="63">
        <f>F498</f>
        <v>953500</v>
      </c>
      <c r="G497" s="63">
        <f>G498</f>
        <v>953500</v>
      </c>
      <c r="H497" s="63">
        <f>H498</f>
        <v>880500</v>
      </c>
    </row>
    <row r="498" spans="1:8" ht="12.75">
      <c r="A498" s="8" t="s">
        <v>263</v>
      </c>
      <c r="B498" s="12" t="s">
        <v>101</v>
      </c>
      <c r="C498" s="3" t="s">
        <v>327</v>
      </c>
      <c r="D498" s="3" t="s">
        <v>318</v>
      </c>
      <c r="E498" s="3" t="s">
        <v>307</v>
      </c>
      <c r="F498" s="64">
        <v>953500</v>
      </c>
      <c r="G498" s="64">
        <v>953500</v>
      </c>
      <c r="H498" s="64">
        <v>880500</v>
      </c>
    </row>
    <row r="499" spans="1:8" ht="22.5">
      <c r="A499" s="28" t="s">
        <v>446</v>
      </c>
      <c r="B499" s="12" t="s">
        <v>427</v>
      </c>
      <c r="C499" s="3"/>
      <c r="D499" s="3"/>
      <c r="E499" s="3"/>
      <c r="F499" s="63">
        <f>F500</f>
        <v>202100</v>
      </c>
      <c r="G499" s="63">
        <f>G500</f>
        <v>202100</v>
      </c>
      <c r="H499" s="63">
        <f>H500</f>
        <v>202100</v>
      </c>
    </row>
    <row r="500" spans="1:8" ht="12.75">
      <c r="A500" s="8" t="s">
        <v>263</v>
      </c>
      <c r="B500" s="12" t="s">
        <v>427</v>
      </c>
      <c r="C500" s="3" t="s">
        <v>327</v>
      </c>
      <c r="D500" s="3" t="s">
        <v>318</v>
      </c>
      <c r="E500" s="3" t="s">
        <v>307</v>
      </c>
      <c r="F500" s="64">
        <v>202100</v>
      </c>
      <c r="G500" s="64">
        <v>202100</v>
      </c>
      <c r="H500" s="64">
        <v>202100</v>
      </c>
    </row>
    <row r="501" spans="1:8" ht="22.5">
      <c r="A501" s="7" t="s">
        <v>484</v>
      </c>
      <c r="B501" s="12" t="s">
        <v>483</v>
      </c>
      <c r="C501" s="3"/>
      <c r="D501" s="3"/>
      <c r="E501" s="3"/>
      <c r="F501" s="63">
        <f>F502</f>
        <v>402200</v>
      </c>
      <c r="G501" s="63">
        <f>G502</f>
        <v>402200</v>
      </c>
      <c r="H501" s="63">
        <f>H502</f>
        <v>402200</v>
      </c>
    </row>
    <row r="502" spans="1:8" ht="12.75">
      <c r="A502" s="8" t="s">
        <v>263</v>
      </c>
      <c r="B502" s="12" t="s">
        <v>483</v>
      </c>
      <c r="C502" s="3" t="s">
        <v>327</v>
      </c>
      <c r="D502" s="3" t="s">
        <v>318</v>
      </c>
      <c r="E502" s="3" t="s">
        <v>307</v>
      </c>
      <c r="F502" s="88">
        <v>402200</v>
      </c>
      <c r="G502" s="88">
        <v>402200</v>
      </c>
      <c r="H502" s="88">
        <v>402200</v>
      </c>
    </row>
    <row r="503" spans="1:8" ht="22.5">
      <c r="A503" s="8" t="s">
        <v>394</v>
      </c>
      <c r="B503" s="70" t="s">
        <v>24</v>
      </c>
      <c r="C503" s="62"/>
      <c r="D503" s="62"/>
      <c r="E503" s="62"/>
      <c r="F503" s="64">
        <f>F506+F504</f>
        <v>245432900</v>
      </c>
      <c r="G503" s="64">
        <f>G506+G504</f>
        <v>26790300</v>
      </c>
      <c r="H503" s="64">
        <f>H506+H504</f>
        <v>6200000</v>
      </c>
    </row>
    <row r="504" spans="1:8" ht="12.75">
      <c r="A504" s="8" t="s">
        <v>219</v>
      </c>
      <c r="B504" s="70" t="s">
        <v>521</v>
      </c>
      <c r="C504" s="62"/>
      <c r="D504" s="62"/>
      <c r="E504" s="62"/>
      <c r="F504" s="64">
        <f>F505</f>
        <v>100000</v>
      </c>
      <c r="G504" s="64">
        <f>G505</f>
        <v>100000</v>
      </c>
      <c r="H504" s="64">
        <f>H505</f>
        <v>100000</v>
      </c>
    </row>
    <row r="505" spans="1:8" ht="22.5">
      <c r="A505" s="5" t="s">
        <v>352</v>
      </c>
      <c r="B505" s="70" t="s">
        <v>521</v>
      </c>
      <c r="C505" s="62" t="s">
        <v>351</v>
      </c>
      <c r="D505" s="62" t="s">
        <v>311</v>
      </c>
      <c r="E505" s="62" t="s">
        <v>306</v>
      </c>
      <c r="F505" s="88">
        <v>100000</v>
      </c>
      <c r="G505" s="88">
        <v>100000</v>
      </c>
      <c r="H505" s="88">
        <v>100000</v>
      </c>
    </row>
    <row r="506" spans="1:8" ht="24">
      <c r="A506" s="2" t="s">
        <v>444</v>
      </c>
      <c r="B506" s="70" t="s">
        <v>25</v>
      </c>
      <c r="C506" s="62"/>
      <c r="D506" s="62"/>
      <c r="E506" s="62"/>
      <c r="F506" s="64">
        <f aca="true" t="shared" si="18" ref="F506:H507">F507</f>
        <v>245332900</v>
      </c>
      <c r="G506" s="64">
        <f t="shared" si="18"/>
        <v>26690300</v>
      </c>
      <c r="H506" s="64">
        <f t="shared" si="18"/>
        <v>6100000</v>
      </c>
    </row>
    <row r="507" spans="1:8" ht="24">
      <c r="A507" s="2" t="s">
        <v>443</v>
      </c>
      <c r="B507" s="12" t="s">
        <v>428</v>
      </c>
      <c r="C507" s="62"/>
      <c r="D507" s="62"/>
      <c r="E507" s="62"/>
      <c r="F507" s="64">
        <f t="shared" si="18"/>
        <v>245332900</v>
      </c>
      <c r="G507" s="64">
        <f t="shared" si="18"/>
        <v>26690300</v>
      </c>
      <c r="H507" s="64">
        <f t="shared" si="18"/>
        <v>6100000</v>
      </c>
    </row>
    <row r="508" spans="1:8" ht="22.5">
      <c r="A508" s="5" t="s">
        <v>352</v>
      </c>
      <c r="B508" s="12" t="s">
        <v>428</v>
      </c>
      <c r="C508" s="62" t="s">
        <v>351</v>
      </c>
      <c r="D508" s="62" t="s">
        <v>311</v>
      </c>
      <c r="E508" s="62" t="s">
        <v>306</v>
      </c>
      <c r="F508" s="90">
        <v>245332900</v>
      </c>
      <c r="G508" s="90">
        <v>26690300</v>
      </c>
      <c r="H508" s="90">
        <v>6100000</v>
      </c>
    </row>
    <row r="509" spans="1:8" ht="22.5">
      <c r="A509" s="14" t="s">
        <v>253</v>
      </c>
      <c r="B509" s="70" t="s">
        <v>185</v>
      </c>
      <c r="C509" s="62"/>
      <c r="D509" s="62"/>
      <c r="E509" s="62"/>
      <c r="F509" s="64">
        <f>F512+F510</f>
        <v>478500</v>
      </c>
      <c r="G509" s="64">
        <f>G512+G510</f>
        <v>443500</v>
      </c>
      <c r="H509" s="64">
        <f>H512+H510</f>
        <v>443500</v>
      </c>
    </row>
    <row r="510" spans="1:8" ht="12.75">
      <c r="A510" s="8" t="s">
        <v>186</v>
      </c>
      <c r="B510" s="70" t="s">
        <v>18</v>
      </c>
      <c r="C510" s="62"/>
      <c r="D510" s="62"/>
      <c r="E510" s="62"/>
      <c r="F510" s="64">
        <f>F511</f>
        <v>60000</v>
      </c>
      <c r="G510" s="64">
        <f>G511</f>
        <v>25000</v>
      </c>
      <c r="H510" s="64">
        <f>H511</f>
        <v>25000</v>
      </c>
    </row>
    <row r="511" spans="1:8" ht="12.75">
      <c r="A511" s="8" t="s">
        <v>263</v>
      </c>
      <c r="B511" s="70" t="s">
        <v>18</v>
      </c>
      <c r="C511" s="62" t="s">
        <v>327</v>
      </c>
      <c r="D511" s="62" t="s">
        <v>310</v>
      </c>
      <c r="E511" s="62" t="s">
        <v>306</v>
      </c>
      <c r="F511" s="88">
        <v>60000</v>
      </c>
      <c r="G511" s="88">
        <v>25000</v>
      </c>
      <c r="H511" s="88">
        <v>25000</v>
      </c>
    </row>
    <row r="512" spans="1:8" ht="12.75">
      <c r="A512" s="8" t="s">
        <v>437</v>
      </c>
      <c r="B512" s="3" t="s">
        <v>438</v>
      </c>
      <c r="C512" s="3"/>
      <c r="D512" s="62"/>
      <c r="E512" s="62"/>
      <c r="F512" s="63">
        <f>F513+F514+F515</f>
        <v>418500</v>
      </c>
      <c r="G512" s="63">
        <f>G513+G514+G515</f>
        <v>418500</v>
      </c>
      <c r="H512" s="63">
        <f>H513+H514+H515</f>
        <v>418500</v>
      </c>
    </row>
    <row r="513" spans="1:8" ht="12.75">
      <c r="A513" s="47" t="s">
        <v>250</v>
      </c>
      <c r="B513" s="3" t="s">
        <v>438</v>
      </c>
      <c r="C513" s="3" t="s">
        <v>324</v>
      </c>
      <c r="D513" s="62" t="s">
        <v>310</v>
      </c>
      <c r="E513" s="62" t="s">
        <v>306</v>
      </c>
      <c r="F513" s="90">
        <f>325740+5000+17300</f>
        <v>348040</v>
      </c>
      <c r="G513" s="90">
        <f>325740+5000+17300</f>
        <v>348040</v>
      </c>
      <c r="H513" s="90">
        <f>325740+5000+17300</f>
        <v>348040</v>
      </c>
    </row>
    <row r="514" spans="1:8" ht="22.5">
      <c r="A514" s="47" t="s">
        <v>251</v>
      </c>
      <c r="B514" s="3" t="s">
        <v>438</v>
      </c>
      <c r="C514" s="3" t="s">
        <v>249</v>
      </c>
      <c r="D514" s="62" t="s">
        <v>310</v>
      </c>
      <c r="E514" s="62" t="s">
        <v>306</v>
      </c>
      <c r="F514" s="90">
        <v>60660</v>
      </c>
      <c r="G514" s="90">
        <v>60660</v>
      </c>
      <c r="H514" s="90">
        <v>60660</v>
      </c>
    </row>
    <row r="515" spans="1:8" ht="12.75">
      <c r="A515" s="8" t="s">
        <v>263</v>
      </c>
      <c r="B515" s="3" t="s">
        <v>438</v>
      </c>
      <c r="C515" s="3" t="s">
        <v>327</v>
      </c>
      <c r="D515" s="62" t="s">
        <v>310</v>
      </c>
      <c r="E515" s="62" t="s">
        <v>306</v>
      </c>
      <c r="F515" s="90">
        <v>9800</v>
      </c>
      <c r="G515" s="90">
        <v>9800</v>
      </c>
      <c r="H515" s="90">
        <v>9800</v>
      </c>
    </row>
    <row r="516" spans="1:8" ht="33.75">
      <c r="A516" s="14" t="s">
        <v>395</v>
      </c>
      <c r="B516" s="70" t="s">
        <v>254</v>
      </c>
      <c r="C516" s="62"/>
      <c r="D516" s="62"/>
      <c r="E516" s="62"/>
      <c r="F516" s="64">
        <f>F517+F520</f>
        <v>1500000</v>
      </c>
      <c r="G516" s="64">
        <f>G517+G520</f>
        <v>0</v>
      </c>
      <c r="H516" s="64">
        <f>H517+H520</f>
        <v>0</v>
      </c>
    </row>
    <row r="517" spans="1:8" ht="22.5">
      <c r="A517" s="14" t="s">
        <v>168</v>
      </c>
      <c r="B517" s="70" t="s">
        <v>167</v>
      </c>
      <c r="C517" s="62"/>
      <c r="D517" s="62"/>
      <c r="E517" s="62"/>
      <c r="F517" s="64">
        <f aca="true" t="shared" si="19" ref="F517:H518">F518</f>
        <v>500000</v>
      </c>
      <c r="G517" s="64">
        <f t="shared" si="19"/>
        <v>0</v>
      </c>
      <c r="H517" s="64">
        <f t="shared" si="19"/>
        <v>0</v>
      </c>
    </row>
    <row r="518" spans="1:8" ht="22.5">
      <c r="A518" s="32" t="s">
        <v>512</v>
      </c>
      <c r="B518" s="62" t="s">
        <v>513</v>
      </c>
      <c r="C518" s="62"/>
      <c r="D518" s="62"/>
      <c r="E518" s="62"/>
      <c r="F518" s="64">
        <f t="shared" si="19"/>
        <v>500000</v>
      </c>
      <c r="G518" s="64">
        <f t="shared" si="19"/>
        <v>0</v>
      </c>
      <c r="H518" s="64">
        <f t="shared" si="19"/>
        <v>0</v>
      </c>
    </row>
    <row r="519" spans="1:8" ht="12.75">
      <c r="A519" s="7" t="s">
        <v>263</v>
      </c>
      <c r="B519" s="62" t="s">
        <v>513</v>
      </c>
      <c r="C519" s="3" t="s">
        <v>327</v>
      </c>
      <c r="D519" s="62" t="s">
        <v>306</v>
      </c>
      <c r="E519" s="62" t="s">
        <v>321</v>
      </c>
      <c r="F519" s="88">
        <v>500000</v>
      </c>
      <c r="G519" s="88">
        <v>0</v>
      </c>
      <c r="H519" s="88">
        <v>0</v>
      </c>
    </row>
    <row r="520" spans="1:8" ht="22.5">
      <c r="A520" s="14" t="s">
        <v>170</v>
      </c>
      <c r="B520" s="70" t="s">
        <v>169</v>
      </c>
      <c r="C520" s="62"/>
      <c r="D520" s="62"/>
      <c r="E520" s="62"/>
      <c r="F520" s="64">
        <f aca="true" t="shared" si="20" ref="F520:H521">F521</f>
        <v>1000000</v>
      </c>
      <c r="G520" s="64">
        <f t="shared" si="20"/>
        <v>0</v>
      </c>
      <c r="H520" s="64">
        <f t="shared" si="20"/>
        <v>0</v>
      </c>
    </row>
    <row r="521" spans="1:8" ht="22.5">
      <c r="A521" s="32" t="s">
        <v>514</v>
      </c>
      <c r="B521" s="62" t="s">
        <v>515</v>
      </c>
      <c r="C521" s="62"/>
      <c r="D521" s="62"/>
      <c r="E521" s="62"/>
      <c r="F521" s="64">
        <f t="shared" si="20"/>
        <v>1000000</v>
      </c>
      <c r="G521" s="64">
        <f t="shared" si="20"/>
        <v>0</v>
      </c>
      <c r="H521" s="64">
        <f t="shared" si="20"/>
        <v>0</v>
      </c>
    </row>
    <row r="522" spans="1:8" ht="12.75">
      <c r="A522" s="7" t="s">
        <v>263</v>
      </c>
      <c r="B522" s="62" t="s">
        <v>515</v>
      </c>
      <c r="C522" s="62" t="s">
        <v>327</v>
      </c>
      <c r="D522" s="62" t="s">
        <v>306</v>
      </c>
      <c r="E522" s="62" t="s">
        <v>321</v>
      </c>
      <c r="F522" s="88">
        <v>1000000</v>
      </c>
      <c r="G522" s="88">
        <v>0</v>
      </c>
      <c r="H522" s="88">
        <v>0</v>
      </c>
    </row>
    <row r="523" spans="1:8" ht="22.5">
      <c r="A523" s="14" t="s">
        <v>396</v>
      </c>
      <c r="B523" s="70" t="s">
        <v>255</v>
      </c>
      <c r="C523" s="62"/>
      <c r="D523" s="62"/>
      <c r="E523" s="62"/>
      <c r="F523" s="64">
        <f>F524+F527</f>
        <v>1255000</v>
      </c>
      <c r="G523" s="64">
        <f>G524+G527</f>
        <v>0</v>
      </c>
      <c r="H523" s="64">
        <f>H524+H527</f>
        <v>0</v>
      </c>
    </row>
    <row r="524" spans="1:8" ht="12.75">
      <c r="A524" s="39" t="s">
        <v>292</v>
      </c>
      <c r="B524" s="3" t="s">
        <v>10</v>
      </c>
      <c r="C524" s="62"/>
      <c r="D524" s="62"/>
      <c r="E524" s="62"/>
      <c r="F524" s="64">
        <f>F525+F526</f>
        <v>1155000</v>
      </c>
      <c r="G524" s="64">
        <f>G525+G526</f>
        <v>0</v>
      </c>
      <c r="H524" s="64">
        <f>H525+H526</f>
        <v>0</v>
      </c>
    </row>
    <row r="525" spans="1:8" ht="12.75">
      <c r="A525" s="16" t="s">
        <v>264</v>
      </c>
      <c r="B525" s="3" t="s">
        <v>10</v>
      </c>
      <c r="C525" s="62" t="s">
        <v>327</v>
      </c>
      <c r="D525" s="62" t="s">
        <v>306</v>
      </c>
      <c r="E525" s="62" t="s">
        <v>321</v>
      </c>
      <c r="F525" s="88">
        <v>355000</v>
      </c>
      <c r="G525" s="88">
        <v>0</v>
      </c>
      <c r="H525" s="88">
        <v>0</v>
      </c>
    </row>
    <row r="526" spans="1:8" ht="12.75">
      <c r="A526" s="13" t="s">
        <v>178</v>
      </c>
      <c r="B526" s="3" t="s">
        <v>10</v>
      </c>
      <c r="C526" s="62" t="s">
        <v>171</v>
      </c>
      <c r="D526" s="62" t="s">
        <v>306</v>
      </c>
      <c r="E526" s="62" t="s">
        <v>321</v>
      </c>
      <c r="F526" s="88">
        <v>800000</v>
      </c>
      <c r="G526" s="88">
        <v>0</v>
      </c>
      <c r="H526" s="88">
        <v>0</v>
      </c>
    </row>
    <row r="527" spans="1:8" ht="24">
      <c r="A527" s="10" t="s">
        <v>616</v>
      </c>
      <c r="B527" s="3" t="s">
        <v>403</v>
      </c>
      <c r="C527" s="62"/>
      <c r="D527" s="62"/>
      <c r="E527" s="62"/>
      <c r="F527" s="63">
        <f>F528</f>
        <v>100000</v>
      </c>
      <c r="G527" s="63">
        <f>G528</f>
        <v>0</v>
      </c>
      <c r="H527" s="63">
        <f>H528</f>
        <v>0</v>
      </c>
    </row>
    <row r="528" spans="1:8" ht="12.75">
      <c r="A528" s="13" t="s">
        <v>334</v>
      </c>
      <c r="B528" s="3" t="s">
        <v>403</v>
      </c>
      <c r="C528" s="62" t="s">
        <v>333</v>
      </c>
      <c r="D528" s="62" t="s">
        <v>306</v>
      </c>
      <c r="E528" s="62" t="s">
        <v>321</v>
      </c>
      <c r="F528" s="88">
        <v>100000</v>
      </c>
      <c r="G528" s="88">
        <v>0</v>
      </c>
      <c r="H528" s="88">
        <v>0</v>
      </c>
    </row>
    <row r="529" spans="1:8" ht="24">
      <c r="A529" s="16" t="s">
        <v>597</v>
      </c>
      <c r="B529" s="3" t="s">
        <v>138</v>
      </c>
      <c r="C529" s="62"/>
      <c r="D529" s="62"/>
      <c r="E529" s="62"/>
      <c r="F529" s="63">
        <f aca="true" t="shared" si="21" ref="F529:H530">F530</f>
        <v>1000000</v>
      </c>
      <c r="G529" s="63">
        <f t="shared" si="21"/>
        <v>0</v>
      </c>
      <c r="H529" s="63">
        <f t="shared" si="21"/>
        <v>0</v>
      </c>
    </row>
    <row r="530" spans="1:8" ht="22.5">
      <c r="A530" s="6" t="s">
        <v>545</v>
      </c>
      <c r="B530" s="3" t="s">
        <v>544</v>
      </c>
      <c r="C530" s="62"/>
      <c r="D530" s="62"/>
      <c r="E530" s="62"/>
      <c r="F530" s="63">
        <f t="shared" si="21"/>
        <v>1000000</v>
      </c>
      <c r="G530" s="63">
        <f t="shared" si="21"/>
        <v>0</v>
      </c>
      <c r="H530" s="63">
        <f t="shared" si="21"/>
        <v>0</v>
      </c>
    </row>
    <row r="531" spans="1:8" ht="12.75">
      <c r="A531" s="7" t="s">
        <v>178</v>
      </c>
      <c r="B531" s="3" t="s">
        <v>544</v>
      </c>
      <c r="C531" s="3" t="s">
        <v>171</v>
      </c>
      <c r="D531" s="62" t="s">
        <v>312</v>
      </c>
      <c r="E531" s="62" t="s">
        <v>311</v>
      </c>
      <c r="F531" s="88">
        <v>1000000</v>
      </c>
      <c r="G531" s="88">
        <v>0</v>
      </c>
      <c r="H531" s="88">
        <v>0</v>
      </c>
    </row>
    <row r="532" spans="1:8" ht="22.5">
      <c r="A532" s="7" t="s">
        <v>598</v>
      </c>
      <c r="B532" s="70" t="s">
        <v>38</v>
      </c>
      <c r="C532" s="76"/>
      <c r="D532" s="76"/>
      <c r="E532" s="76"/>
      <c r="F532" s="64">
        <f aca="true" t="shared" si="22" ref="F532:H533">F533</f>
        <v>3000</v>
      </c>
      <c r="G532" s="64">
        <f t="shared" si="22"/>
        <v>3000</v>
      </c>
      <c r="H532" s="64">
        <f t="shared" si="22"/>
        <v>3000</v>
      </c>
    </row>
    <row r="533" spans="1:8" ht="12.75">
      <c r="A533" s="7" t="s">
        <v>40</v>
      </c>
      <c r="B533" s="3" t="s">
        <v>39</v>
      </c>
      <c r="C533" s="76"/>
      <c r="D533" s="76"/>
      <c r="E533" s="76"/>
      <c r="F533" s="64">
        <f t="shared" si="22"/>
        <v>3000</v>
      </c>
      <c r="G533" s="64">
        <f t="shared" si="22"/>
        <v>3000</v>
      </c>
      <c r="H533" s="64">
        <f t="shared" si="22"/>
        <v>3000</v>
      </c>
    </row>
    <row r="534" spans="1:8" ht="12.75">
      <c r="A534" s="7" t="s">
        <v>492</v>
      </c>
      <c r="B534" s="3" t="s">
        <v>39</v>
      </c>
      <c r="C534" s="62" t="s">
        <v>491</v>
      </c>
      <c r="D534" s="62" t="s">
        <v>310</v>
      </c>
      <c r="E534" s="62" t="s">
        <v>311</v>
      </c>
      <c r="F534" s="88">
        <v>3000</v>
      </c>
      <c r="G534" s="88">
        <v>3000</v>
      </c>
      <c r="H534" s="88">
        <v>3000</v>
      </c>
    </row>
    <row r="535" spans="1:8" ht="12.75">
      <c r="A535" s="10" t="s">
        <v>157</v>
      </c>
      <c r="B535" s="3" t="s">
        <v>159</v>
      </c>
      <c r="C535" s="62"/>
      <c r="D535" s="62"/>
      <c r="E535" s="62"/>
      <c r="F535" s="63">
        <f aca="true" t="shared" si="23" ref="F535:H539">F536</f>
        <v>70000</v>
      </c>
      <c r="G535" s="63">
        <f t="shared" si="23"/>
        <v>70000</v>
      </c>
      <c r="H535" s="63">
        <f t="shared" si="23"/>
        <v>70000</v>
      </c>
    </row>
    <row r="536" spans="1:8" ht="12.75">
      <c r="A536" s="10" t="s">
        <v>158</v>
      </c>
      <c r="B536" s="3" t="s">
        <v>160</v>
      </c>
      <c r="C536" s="62"/>
      <c r="D536" s="62"/>
      <c r="E536" s="62"/>
      <c r="F536" s="63">
        <f t="shared" si="23"/>
        <v>70000</v>
      </c>
      <c r="G536" s="63">
        <f t="shared" si="23"/>
        <v>70000</v>
      </c>
      <c r="H536" s="63">
        <f t="shared" si="23"/>
        <v>70000</v>
      </c>
    </row>
    <row r="537" spans="1:8" ht="12.75">
      <c r="A537" s="10" t="s">
        <v>264</v>
      </c>
      <c r="B537" s="3" t="s">
        <v>160</v>
      </c>
      <c r="C537" s="62" t="s">
        <v>327</v>
      </c>
      <c r="D537" s="62" t="s">
        <v>306</v>
      </c>
      <c r="E537" s="62" t="s">
        <v>321</v>
      </c>
      <c r="F537" s="88">
        <v>70000</v>
      </c>
      <c r="G537" s="88">
        <v>70000</v>
      </c>
      <c r="H537" s="88">
        <v>70000</v>
      </c>
    </row>
    <row r="538" spans="1:8" ht="24">
      <c r="A538" s="10" t="s">
        <v>432</v>
      </c>
      <c r="B538" s="3" t="s">
        <v>165</v>
      </c>
      <c r="C538" s="62"/>
      <c r="D538" s="62"/>
      <c r="E538" s="62"/>
      <c r="F538" s="63">
        <f>F539+F543+F541</f>
        <v>1175000</v>
      </c>
      <c r="G538" s="63">
        <f>G539+G543+G541</f>
        <v>1175000</v>
      </c>
      <c r="H538" s="63">
        <f>H539+H543+H541</f>
        <v>0</v>
      </c>
    </row>
    <row r="539" spans="1:8" ht="22.5">
      <c r="A539" s="7" t="s">
        <v>612</v>
      </c>
      <c r="B539" s="3" t="s">
        <v>166</v>
      </c>
      <c r="C539" s="3"/>
      <c r="D539" s="3"/>
      <c r="E539" s="3"/>
      <c r="F539" s="63">
        <f>F540</f>
        <v>865000</v>
      </c>
      <c r="G539" s="63">
        <f t="shared" si="23"/>
        <v>865000</v>
      </c>
      <c r="H539" s="63">
        <f t="shared" si="23"/>
        <v>0</v>
      </c>
    </row>
    <row r="540" spans="1:8" ht="12.75">
      <c r="A540" s="7" t="s">
        <v>492</v>
      </c>
      <c r="B540" s="3" t="s">
        <v>166</v>
      </c>
      <c r="C540" s="3" t="s">
        <v>491</v>
      </c>
      <c r="D540" s="3" t="s">
        <v>317</v>
      </c>
      <c r="E540" s="3" t="s">
        <v>309</v>
      </c>
      <c r="F540" s="88">
        <v>865000</v>
      </c>
      <c r="G540" s="88">
        <v>865000</v>
      </c>
      <c r="H540" s="88">
        <v>0</v>
      </c>
    </row>
    <row r="541" spans="1:8" ht="33.75">
      <c r="A541" s="6" t="s">
        <v>613</v>
      </c>
      <c r="B541" s="3" t="s">
        <v>611</v>
      </c>
      <c r="C541" s="3"/>
      <c r="D541" s="3"/>
      <c r="E541" s="3"/>
      <c r="F541" s="88">
        <f>F542</f>
        <v>300000</v>
      </c>
      <c r="G541" s="88">
        <f>G542</f>
        <v>300000</v>
      </c>
      <c r="H541" s="88">
        <f>H542</f>
        <v>0</v>
      </c>
    </row>
    <row r="542" spans="1:8" ht="12.75">
      <c r="A542" s="7" t="s">
        <v>492</v>
      </c>
      <c r="B542" s="3" t="s">
        <v>611</v>
      </c>
      <c r="C542" s="3" t="s">
        <v>491</v>
      </c>
      <c r="D542" s="3" t="s">
        <v>317</v>
      </c>
      <c r="E542" s="3" t="s">
        <v>309</v>
      </c>
      <c r="F542" s="88">
        <v>300000</v>
      </c>
      <c r="G542" s="88">
        <v>300000</v>
      </c>
      <c r="H542" s="88">
        <v>0</v>
      </c>
    </row>
    <row r="543" spans="1:8" ht="22.5">
      <c r="A543" s="7" t="s">
        <v>523</v>
      </c>
      <c r="B543" s="3" t="s">
        <v>522</v>
      </c>
      <c r="C543" s="3"/>
      <c r="D543" s="3"/>
      <c r="E543" s="3"/>
      <c r="F543" s="63">
        <f>F544</f>
        <v>10000</v>
      </c>
      <c r="G543" s="63">
        <f>G544</f>
        <v>10000</v>
      </c>
      <c r="H543" s="63">
        <f>H544</f>
        <v>0</v>
      </c>
    </row>
    <row r="544" spans="1:8" ht="12.75">
      <c r="A544" s="7" t="s">
        <v>492</v>
      </c>
      <c r="B544" s="3" t="s">
        <v>522</v>
      </c>
      <c r="C544" s="3" t="s">
        <v>491</v>
      </c>
      <c r="D544" s="3" t="s">
        <v>317</v>
      </c>
      <c r="E544" s="3" t="s">
        <v>309</v>
      </c>
      <c r="F544" s="88">
        <v>10000</v>
      </c>
      <c r="G544" s="88">
        <v>10000</v>
      </c>
      <c r="H544" s="88">
        <v>0</v>
      </c>
    </row>
    <row r="545" spans="1:8" s="58" customFormat="1" ht="33.75">
      <c r="A545" s="14" t="s">
        <v>599</v>
      </c>
      <c r="B545" s="3" t="s">
        <v>397</v>
      </c>
      <c r="C545" s="3"/>
      <c r="D545" s="3"/>
      <c r="E545" s="3"/>
      <c r="F545" s="63">
        <f>F548+F546</f>
        <v>3150000</v>
      </c>
      <c r="G545" s="63">
        <f>G548+G546</f>
        <v>3150000</v>
      </c>
      <c r="H545" s="63">
        <f>H548+H546</f>
        <v>33239500</v>
      </c>
    </row>
    <row r="546" spans="1:8" s="58" customFormat="1" ht="24">
      <c r="A546" s="78" t="s">
        <v>529</v>
      </c>
      <c r="B546" s="3" t="s">
        <v>528</v>
      </c>
      <c r="C546" s="3"/>
      <c r="D546" s="3"/>
      <c r="E546" s="3"/>
      <c r="F546" s="63">
        <f>F547</f>
        <v>3150000</v>
      </c>
      <c r="G546" s="63">
        <f>G547</f>
        <v>3150000</v>
      </c>
      <c r="H546" s="63">
        <f>H547</f>
        <v>0</v>
      </c>
    </row>
    <row r="547" spans="1:8" s="58" customFormat="1" ht="12.75">
      <c r="A547" s="7" t="s">
        <v>178</v>
      </c>
      <c r="B547" s="3" t="s">
        <v>528</v>
      </c>
      <c r="C547" s="3" t="s">
        <v>171</v>
      </c>
      <c r="D547" s="3" t="s">
        <v>312</v>
      </c>
      <c r="E547" s="3" t="s">
        <v>311</v>
      </c>
      <c r="F547" s="88">
        <v>3150000</v>
      </c>
      <c r="G547" s="88">
        <v>3150000</v>
      </c>
      <c r="H547" s="88">
        <v>0</v>
      </c>
    </row>
    <row r="548" spans="1:8" ht="12.75">
      <c r="A548" s="7" t="s">
        <v>398</v>
      </c>
      <c r="B548" s="3" t="s">
        <v>399</v>
      </c>
      <c r="C548" s="3"/>
      <c r="D548" s="3"/>
      <c r="E548" s="3"/>
      <c r="F548" s="63">
        <f aca="true" t="shared" si="24" ref="F548:H549">F549</f>
        <v>0</v>
      </c>
      <c r="G548" s="63">
        <f t="shared" si="24"/>
        <v>0</v>
      </c>
      <c r="H548" s="63">
        <f t="shared" si="24"/>
        <v>33239500</v>
      </c>
    </row>
    <row r="549" spans="1:8" ht="33.75">
      <c r="A549" s="7" t="s">
        <v>400</v>
      </c>
      <c r="B549" s="3" t="s">
        <v>401</v>
      </c>
      <c r="C549" s="3"/>
      <c r="D549" s="3"/>
      <c r="E549" s="3"/>
      <c r="F549" s="63">
        <f t="shared" si="24"/>
        <v>0</v>
      </c>
      <c r="G549" s="63">
        <f t="shared" si="24"/>
        <v>0</v>
      </c>
      <c r="H549" s="63">
        <f t="shared" si="24"/>
        <v>33239500</v>
      </c>
    </row>
    <row r="550" spans="1:8" ht="12.75">
      <c r="A550" s="7" t="s">
        <v>178</v>
      </c>
      <c r="B550" s="3" t="s">
        <v>401</v>
      </c>
      <c r="C550" s="3" t="s">
        <v>171</v>
      </c>
      <c r="D550" s="3" t="s">
        <v>312</v>
      </c>
      <c r="E550" s="3" t="s">
        <v>311</v>
      </c>
      <c r="F550" s="64">
        <v>0</v>
      </c>
      <c r="G550" s="64">
        <v>0</v>
      </c>
      <c r="H550" s="64">
        <v>33239500</v>
      </c>
    </row>
    <row r="551" spans="1:8" ht="36">
      <c r="A551" s="20" t="s">
        <v>389</v>
      </c>
      <c r="B551" s="70" t="s">
        <v>404</v>
      </c>
      <c r="C551" s="62"/>
      <c r="D551" s="62"/>
      <c r="E551" s="62"/>
      <c r="F551" s="64">
        <f>F552</f>
        <v>422700</v>
      </c>
      <c r="G551" s="64">
        <f>G552</f>
        <v>360000</v>
      </c>
      <c r="H551" s="64">
        <f>H552</f>
        <v>0</v>
      </c>
    </row>
    <row r="552" spans="1:8" ht="24">
      <c r="A552" s="20" t="s">
        <v>430</v>
      </c>
      <c r="B552" s="3" t="s">
        <v>413</v>
      </c>
      <c r="C552" s="62"/>
      <c r="D552" s="62"/>
      <c r="E552" s="62"/>
      <c r="F552" s="64">
        <f>F553+F554+F555+F556</f>
        <v>422700</v>
      </c>
      <c r="G552" s="64">
        <f>G553+G554+G555+G556</f>
        <v>360000</v>
      </c>
      <c r="H552" s="64">
        <f>H553+H554+H555+H556</f>
        <v>0</v>
      </c>
    </row>
    <row r="553" spans="1:8" ht="12.75">
      <c r="A553" s="21" t="s">
        <v>263</v>
      </c>
      <c r="B553" s="3" t="s">
        <v>413</v>
      </c>
      <c r="C553" s="62" t="s">
        <v>327</v>
      </c>
      <c r="D553" s="62" t="s">
        <v>306</v>
      </c>
      <c r="E553" s="62" t="s">
        <v>321</v>
      </c>
      <c r="F553" s="88">
        <f>5000+50000+7700</f>
        <v>62700</v>
      </c>
      <c r="G553" s="88">
        <v>0</v>
      </c>
      <c r="H553" s="88">
        <v>0</v>
      </c>
    </row>
    <row r="554" spans="1:8" ht="12.75">
      <c r="A554" s="7" t="s">
        <v>178</v>
      </c>
      <c r="B554" s="3" t="s">
        <v>413</v>
      </c>
      <c r="C554" s="62" t="s">
        <v>171</v>
      </c>
      <c r="D554" s="62" t="s">
        <v>306</v>
      </c>
      <c r="E554" s="62" t="s">
        <v>321</v>
      </c>
      <c r="F554" s="88">
        <v>15000</v>
      </c>
      <c r="G554" s="88">
        <v>15000</v>
      </c>
      <c r="H554" s="88">
        <v>0</v>
      </c>
    </row>
    <row r="555" spans="1:8" ht="12.75">
      <c r="A555" s="7" t="s">
        <v>263</v>
      </c>
      <c r="B555" s="3" t="s">
        <v>413</v>
      </c>
      <c r="C555" s="62" t="s">
        <v>327</v>
      </c>
      <c r="D555" s="62" t="s">
        <v>315</v>
      </c>
      <c r="E555" s="62" t="s">
        <v>316</v>
      </c>
      <c r="F555" s="88">
        <f>70000+5000</f>
        <v>75000</v>
      </c>
      <c r="G555" s="88">
        <f>70000+5000</f>
        <v>75000</v>
      </c>
      <c r="H555" s="63">
        <v>0</v>
      </c>
    </row>
    <row r="556" spans="1:8" ht="12.75">
      <c r="A556" s="20" t="s">
        <v>241</v>
      </c>
      <c r="B556" s="3" t="s">
        <v>413</v>
      </c>
      <c r="C556" s="62" t="s">
        <v>337</v>
      </c>
      <c r="D556" s="62" t="s">
        <v>314</v>
      </c>
      <c r="E556" s="62" t="s">
        <v>306</v>
      </c>
      <c r="F556" s="88">
        <f>200000+25000+45000</f>
        <v>270000</v>
      </c>
      <c r="G556" s="88">
        <f>200000+25000+45000</f>
        <v>270000</v>
      </c>
      <c r="H556" s="88">
        <v>0</v>
      </c>
    </row>
    <row r="557" spans="1:8" ht="22.5">
      <c r="A557" s="13" t="s">
        <v>477</v>
      </c>
      <c r="B557" s="70" t="s">
        <v>476</v>
      </c>
      <c r="C557" s="62"/>
      <c r="D557" s="62"/>
      <c r="E557" s="62"/>
      <c r="F557" s="64">
        <f>F560+F558</f>
        <v>4560000</v>
      </c>
      <c r="G557" s="64">
        <f>G560+G558</f>
        <v>2810500</v>
      </c>
      <c r="H557" s="64">
        <f>H560+H558</f>
        <v>2753200</v>
      </c>
    </row>
    <row r="558" spans="1:8" ht="48">
      <c r="A558" s="85" t="s">
        <v>525</v>
      </c>
      <c r="B558" s="70" t="s">
        <v>524</v>
      </c>
      <c r="C558" s="62"/>
      <c r="D558" s="62"/>
      <c r="E558" s="62"/>
      <c r="F558" s="64">
        <f>F559</f>
        <v>500000</v>
      </c>
      <c r="G558" s="64">
        <f>G559</f>
        <v>500000</v>
      </c>
      <c r="H558" s="64">
        <f>H559</f>
        <v>500000</v>
      </c>
    </row>
    <row r="559" spans="1:8" ht="12.75">
      <c r="A559" s="7" t="s">
        <v>263</v>
      </c>
      <c r="B559" s="70" t="s">
        <v>524</v>
      </c>
      <c r="C559" s="62" t="s">
        <v>327</v>
      </c>
      <c r="D559" s="62" t="s">
        <v>315</v>
      </c>
      <c r="E559" s="62" t="s">
        <v>306</v>
      </c>
      <c r="F559" s="88">
        <v>500000</v>
      </c>
      <c r="G559" s="88">
        <v>500000</v>
      </c>
      <c r="H559" s="88">
        <v>500000</v>
      </c>
    </row>
    <row r="560" spans="1:8" ht="33.75">
      <c r="A560" s="23" t="s">
        <v>426</v>
      </c>
      <c r="B560" s="3" t="s">
        <v>478</v>
      </c>
      <c r="C560" s="62"/>
      <c r="D560" s="62"/>
      <c r="E560" s="62"/>
      <c r="F560" s="63">
        <f>F561</f>
        <v>4060000</v>
      </c>
      <c r="G560" s="63">
        <f>G561</f>
        <v>2310500</v>
      </c>
      <c r="H560" s="63">
        <f>H561</f>
        <v>2253200</v>
      </c>
    </row>
    <row r="561" spans="1:8" ht="12.75">
      <c r="A561" s="7" t="s">
        <v>263</v>
      </c>
      <c r="B561" s="3" t="s">
        <v>478</v>
      </c>
      <c r="C561" s="62" t="s">
        <v>327</v>
      </c>
      <c r="D561" s="62" t="s">
        <v>315</v>
      </c>
      <c r="E561" s="62" t="s">
        <v>306</v>
      </c>
      <c r="F561" s="90">
        <v>4060000</v>
      </c>
      <c r="G561" s="90">
        <v>2310500</v>
      </c>
      <c r="H561" s="90">
        <v>2253200</v>
      </c>
    </row>
    <row r="562" spans="1:9" ht="12.75">
      <c r="A562" s="39" t="s">
        <v>184</v>
      </c>
      <c r="B562" s="70" t="s">
        <v>220</v>
      </c>
      <c r="C562" s="62"/>
      <c r="D562" s="62"/>
      <c r="E562" s="62"/>
      <c r="F562" s="64">
        <f>F563+F567+F569+F571+F573+F575+F577+F579+F581+F583+F585+F587+F589+F591+F594+F596+F598+F601+F634+F637+F639+F642+F644+F647+F657+F659+F662+F664+F666+F668+F672+F651+F649</f>
        <v>420745657.63</v>
      </c>
      <c r="G562" s="64">
        <f>G563+G567+G569+G571+G573+G575+G577+G579+G581+G583+G585+G587+G589+G591+G594+G596+G598+G601+G634+G637+G639+G642+G644+G647+G657+G659+G662+G664+G666+G668+G672+G651+G649</f>
        <v>400410106.22</v>
      </c>
      <c r="H562" s="64">
        <f>H563+H567+H569+H571+H573+H575+H577+H579+H581+H583+H585+H587+H589+H591+H594+H596+H598+H601+H634+H637+H639+H642+H644+H647+H657+H659+H662+H664+H666+H668+H672+H651+H649</f>
        <v>371721892.15</v>
      </c>
      <c r="I562" s="56"/>
    </row>
    <row r="563" spans="1:8" ht="12.75">
      <c r="A563" s="8" t="s">
        <v>332</v>
      </c>
      <c r="B563" s="62" t="s">
        <v>2</v>
      </c>
      <c r="C563" s="62"/>
      <c r="D563" s="62"/>
      <c r="E563" s="62"/>
      <c r="F563" s="63">
        <f>F564+F565+F566</f>
        <v>2107100</v>
      </c>
      <c r="G563" s="63">
        <f>G564+G565+G566</f>
        <v>2107100</v>
      </c>
      <c r="H563" s="63">
        <f>H564+H565+H566</f>
        <v>2107100</v>
      </c>
    </row>
    <row r="564" spans="1:8" ht="12.75">
      <c r="A564" s="47" t="s">
        <v>250</v>
      </c>
      <c r="B564" s="3" t="s">
        <v>2</v>
      </c>
      <c r="C564" s="62" t="s">
        <v>324</v>
      </c>
      <c r="D564" s="62" t="s">
        <v>306</v>
      </c>
      <c r="E564" s="62" t="s">
        <v>310</v>
      </c>
      <c r="F564" s="90">
        <v>633000</v>
      </c>
      <c r="G564" s="90">
        <v>633000</v>
      </c>
      <c r="H564" s="90">
        <v>633000</v>
      </c>
    </row>
    <row r="565" spans="1:8" ht="22.5">
      <c r="A565" s="47" t="s">
        <v>251</v>
      </c>
      <c r="B565" s="3" t="s">
        <v>2</v>
      </c>
      <c r="C565" s="62" t="s">
        <v>249</v>
      </c>
      <c r="D565" s="62" t="s">
        <v>306</v>
      </c>
      <c r="E565" s="62" t="s">
        <v>310</v>
      </c>
      <c r="F565" s="90">
        <v>191200</v>
      </c>
      <c r="G565" s="90">
        <v>191200</v>
      </c>
      <c r="H565" s="90">
        <v>191200</v>
      </c>
    </row>
    <row r="566" spans="1:8" ht="12.75">
      <c r="A566" s="8" t="s">
        <v>263</v>
      </c>
      <c r="B566" s="3" t="s">
        <v>2</v>
      </c>
      <c r="C566" s="62" t="s">
        <v>327</v>
      </c>
      <c r="D566" s="62" t="s">
        <v>306</v>
      </c>
      <c r="E566" s="62" t="s">
        <v>310</v>
      </c>
      <c r="F566" s="90">
        <v>1282900</v>
      </c>
      <c r="G566" s="90">
        <v>1282900</v>
      </c>
      <c r="H566" s="90">
        <v>1282900</v>
      </c>
    </row>
    <row r="567" spans="1:8" ht="12.75">
      <c r="A567" s="7" t="s">
        <v>319</v>
      </c>
      <c r="B567" s="3" t="s">
        <v>41</v>
      </c>
      <c r="C567" s="62"/>
      <c r="D567" s="62"/>
      <c r="E567" s="62"/>
      <c r="F567" s="66">
        <f>F568</f>
        <v>1000000</v>
      </c>
      <c r="G567" s="66">
        <f>G568</f>
        <v>1000000</v>
      </c>
      <c r="H567" s="66">
        <f>H568</f>
        <v>1000000</v>
      </c>
    </row>
    <row r="568" spans="1:8" ht="12.75">
      <c r="A568" s="7" t="s">
        <v>263</v>
      </c>
      <c r="B568" s="3" t="s">
        <v>41</v>
      </c>
      <c r="C568" s="62" t="s">
        <v>327</v>
      </c>
      <c r="D568" s="62" t="s">
        <v>310</v>
      </c>
      <c r="E568" s="62" t="s">
        <v>313</v>
      </c>
      <c r="F568" s="88">
        <v>1000000</v>
      </c>
      <c r="G568" s="88">
        <v>1000000</v>
      </c>
      <c r="H568" s="88">
        <v>1000000</v>
      </c>
    </row>
    <row r="569" spans="1:8" s="1" customFormat="1" ht="12.75">
      <c r="A569" s="13" t="s">
        <v>614</v>
      </c>
      <c r="B569" s="3" t="s">
        <v>7</v>
      </c>
      <c r="C569" s="62"/>
      <c r="D569" s="62"/>
      <c r="E569" s="62"/>
      <c r="F569" s="66">
        <f>F570</f>
        <v>19001675.21</v>
      </c>
      <c r="G569" s="66">
        <f>G570</f>
        <v>31910891.22</v>
      </c>
      <c r="H569" s="66">
        <f>H570</f>
        <v>10538620</v>
      </c>
    </row>
    <row r="570" spans="1:8" ht="12.75">
      <c r="A570" s="7" t="s">
        <v>236</v>
      </c>
      <c r="B570" s="3" t="s">
        <v>7</v>
      </c>
      <c r="C570" s="62" t="s">
        <v>235</v>
      </c>
      <c r="D570" s="62" t="s">
        <v>306</v>
      </c>
      <c r="E570" s="62" t="s">
        <v>318</v>
      </c>
      <c r="F570" s="88">
        <f>3195000+15806675.21</f>
        <v>19001675.21</v>
      </c>
      <c r="G570" s="88">
        <f>22395891.22+9515000</f>
        <v>31910891.22</v>
      </c>
      <c r="H570" s="88">
        <f>1023620+9515000</f>
        <v>10538620</v>
      </c>
    </row>
    <row r="571" spans="1:8" ht="12.75">
      <c r="A571" s="13" t="s">
        <v>615</v>
      </c>
      <c r="B571" s="3" t="s">
        <v>8</v>
      </c>
      <c r="C571" s="62"/>
      <c r="D571" s="62"/>
      <c r="E571" s="62"/>
      <c r="F571" s="66">
        <f>F572</f>
        <v>3531367.42</v>
      </c>
      <c r="G571" s="66">
        <f>G572</f>
        <v>5800000</v>
      </c>
      <c r="H571" s="66">
        <f>H572</f>
        <v>5132157.15</v>
      </c>
    </row>
    <row r="572" spans="1:8" ht="12.75">
      <c r="A572" s="7" t="s">
        <v>236</v>
      </c>
      <c r="B572" s="3" t="s">
        <v>8</v>
      </c>
      <c r="C572" s="62" t="s">
        <v>235</v>
      </c>
      <c r="D572" s="62" t="s">
        <v>306</v>
      </c>
      <c r="E572" s="62" t="s">
        <v>318</v>
      </c>
      <c r="F572" s="88">
        <f>5800000-2268632.58</f>
        <v>3531367.42</v>
      </c>
      <c r="G572" s="88">
        <v>5800000</v>
      </c>
      <c r="H572" s="88">
        <f>5800000-161548.35-346298.5-160000+4</f>
        <v>5132157.15</v>
      </c>
    </row>
    <row r="573" spans="1:8" ht="22.5">
      <c r="A573" s="7" t="s">
        <v>431</v>
      </c>
      <c r="B573" s="3" t="s">
        <v>486</v>
      </c>
      <c r="C573" s="75"/>
      <c r="D573" s="75"/>
      <c r="E573" s="75"/>
      <c r="F573" s="63">
        <f>F574</f>
        <v>113130100</v>
      </c>
      <c r="G573" s="63">
        <f>G574</f>
        <v>113130100</v>
      </c>
      <c r="H573" s="63">
        <f>H574</f>
        <v>113130100</v>
      </c>
    </row>
    <row r="574" spans="1:8" ht="12.75">
      <c r="A574" s="7" t="s">
        <v>236</v>
      </c>
      <c r="B574" s="3" t="s">
        <v>486</v>
      </c>
      <c r="C574" s="3" t="s">
        <v>235</v>
      </c>
      <c r="D574" s="3" t="s">
        <v>306</v>
      </c>
      <c r="E574" s="3" t="s">
        <v>321</v>
      </c>
      <c r="F574" s="88">
        <v>113130100</v>
      </c>
      <c r="G574" s="88">
        <v>113130100</v>
      </c>
      <c r="H574" s="88">
        <v>113130100</v>
      </c>
    </row>
    <row r="575" spans="1:8" ht="33.75">
      <c r="A575" s="23" t="s">
        <v>619</v>
      </c>
      <c r="B575" s="3" t="s">
        <v>27</v>
      </c>
      <c r="C575" s="62"/>
      <c r="D575" s="62"/>
      <c r="E575" s="62"/>
      <c r="F575" s="63">
        <f>F576</f>
        <v>26000000</v>
      </c>
      <c r="G575" s="63">
        <f>G576</f>
        <v>26000000</v>
      </c>
      <c r="H575" s="63">
        <f>H576</f>
        <v>26000000</v>
      </c>
    </row>
    <row r="576" spans="1:8" ht="12.75">
      <c r="A576" s="7" t="s">
        <v>178</v>
      </c>
      <c r="B576" s="3" t="s">
        <v>27</v>
      </c>
      <c r="C576" s="62" t="s">
        <v>171</v>
      </c>
      <c r="D576" s="62" t="s">
        <v>311</v>
      </c>
      <c r="E576" s="62" t="s">
        <v>307</v>
      </c>
      <c r="F576" s="88">
        <v>26000000</v>
      </c>
      <c r="G576" s="88">
        <v>26000000</v>
      </c>
      <c r="H576" s="88">
        <v>26000000</v>
      </c>
    </row>
    <row r="577" spans="1:8" ht="33.75">
      <c r="A577" s="7" t="s">
        <v>174</v>
      </c>
      <c r="B577" s="3" t="s">
        <v>22</v>
      </c>
      <c r="C577" s="62"/>
      <c r="D577" s="62"/>
      <c r="E577" s="62"/>
      <c r="F577" s="63">
        <f>F578</f>
        <v>45000000</v>
      </c>
      <c r="G577" s="63">
        <f>G578</f>
        <v>35000000</v>
      </c>
      <c r="H577" s="63">
        <f>H578</f>
        <v>35000000</v>
      </c>
    </row>
    <row r="578" spans="1:8" ht="12.75">
      <c r="A578" s="7" t="s">
        <v>178</v>
      </c>
      <c r="B578" s="3" t="s">
        <v>22</v>
      </c>
      <c r="C578" s="62" t="s">
        <v>171</v>
      </c>
      <c r="D578" s="3" t="s">
        <v>310</v>
      </c>
      <c r="E578" s="3" t="s">
        <v>316</v>
      </c>
      <c r="F578" s="90">
        <v>45000000</v>
      </c>
      <c r="G578" s="90">
        <v>35000000</v>
      </c>
      <c r="H578" s="90">
        <v>35000000</v>
      </c>
    </row>
    <row r="579" spans="1:8" ht="45">
      <c r="A579" s="23" t="s">
        <v>623</v>
      </c>
      <c r="B579" s="3" t="s">
        <v>26</v>
      </c>
      <c r="C579" s="62"/>
      <c r="D579" s="3"/>
      <c r="E579" s="3"/>
      <c r="F579" s="63">
        <f>F580</f>
        <v>1300000</v>
      </c>
      <c r="G579" s="63">
        <f>G580</f>
        <v>1300000</v>
      </c>
      <c r="H579" s="63">
        <f>H580</f>
        <v>1300000</v>
      </c>
    </row>
    <row r="580" spans="1:8" ht="12.75">
      <c r="A580" s="7" t="s">
        <v>178</v>
      </c>
      <c r="B580" s="3" t="s">
        <v>26</v>
      </c>
      <c r="C580" s="62" t="s">
        <v>171</v>
      </c>
      <c r="D580" s="3" t="s">
        <v>311</v>
      </c>
      <c r="E580" s="3" t="s">
        <v>306</v>
      </c>
      <c r="F580" s="88">
        <v>1300000</v>
      </c>
      <c r="G580" s="88">
        <v>1300000</v>
      </c>
      <c r="H580" s="88">
        <v>1300000</v>
      </c>
    </row>
    <row r="581" spans="1:8" ht="22.5">
      <c r="A581" s="7" t="s">
        <v>175</v>
      </c>
      <c r="B581" s="3" t="s">
        <v>28</v>
      </c>
      <c r="C581" s="62"/>
      <c r="D581" s="3"/>
      <c r="E581" s="3"/>
      <c r="F581" s="63">
        <f>F582</f>
        <v>12000000</v>
      </c>
      <c r="G581" s="63">
        <f>G582</f>
        <v>12000000</v>
      </c>
      <c r="H581" s="63">
        <f>H582</f>
        <v>12000000</v>
      </c>
    </row>
    <row r="582" spans="1:8" ht="12.75">
      <c r="A582" s="7" t="s">
        <v>178</v>
      </c>
      <c r="B582" s="3" t="s">
        <v>28</v>
      </c>
      <c r="C582" s="62" t="s">
        <v>171</v>
      </c>
      <c r="D582" s="3" t="s">
        <v>311</v>
      </c>
      <c r="E582" s="3" t="s">
        <v>309</v>
      </c>
      <c r="F582" s="88">
        <v>12000000</v>
      </c>
      <c r="G582" s="88">
        <v>12000000</v>
      </c>
      <c r="H582" s="88">
        <v>12000000</v>
      </c>
    </row>
    <row r="583" spans="1:8" ht="22.5">
      <c r="A583" s="7" t="s">
        <v>176</v>
      </c>
      <c r="B583" s="3" t="s">
        <v>29</v>
      </c>
      <c r="C583" s="62"/>
      <c r="D583" s="3"/>
      <c r="E583" s="3"/>
      <c r="F583" s="63">
        <f>F584</f>
        <v>3000000</v>
      </c>
      <c r="G583" s="63">
        <f>G584</f>
        <v>3000000</v>
      </c>
      <c r="H583" s="63">
        <f>H584</f>
        <v>3000000</v>
      </c>
    </row>
    <row r="584" spans="1:8" ht="12.75">
      <c r="A584" s="7" t="s">
        <v>178</v>
      </c>
      <c r="B584" s="3" t="s">
        <v>29</v>
      </c>
      <c r="C584" s="62" t="s">
        <v>171</v>
      </c>
      <c r="D584" s="3" t="s">
        <v>311</v>
      </c>
      <c r="E584" s="3" t="s">
        <v>309</v>
      </c>
      <c r="F584" s="88">
        <v>3000000</v>
      </c>
      <c r="G584" s="88">
        <v>3000000</v>
      </c>
      <c r="H584" s="88">
        <v>3000000</v>
      </c>
    </row>
    <row r="585" spans="1:8" ht="22.5">
      <c r="A585" s="13" t="s">
        <v>172</v>
      </c>
      <c r="B585" s="3" t="s">
        <v>11</v>
      </c>
      <c r="C585" s="62"/>
      <c r="D585" s="62"/>
      <c r="E585" s="62"/>
      <c r="F585" s="63">
        <f>F586</f>
        <v>30000</v>
      </c>
      <c r="G585" s="63">
        <f>G586</f>
        <v>30000</v>
      </c>
      <c r="H585" s="63">
        <f>H586</f>
        <v>30000</v>
      </c>
    </row>
    <row r="586" spans="1:8" ht="12.75">
      <c r="A586" s="7" t="s">
        <v>178</v>
      </c>
      <c r="B586" s="3" t="s">
        <v>11</v>
      </c>
      <c r="C586" s="62" t="s">
        <v>171</v>
      </c>
      <c r="D586" s="62" t="s">
        <v>306</v>
      </c>
      <c r="E586" s="62" t="s">
        <v>321</v>
      </c>
      <c r="F586" s="88">
        <v>30000</v>
      </c>
      <c r="G586" s="88">
        <v>30000</v>
      </c>
      <c r="H586" s="88">
        <v>30000</v>
      </c>
    </row>
    <row r="587" spans="1:8" ht="22.5">
      <c r="A587" s="7" t="s">
        <v>173</v>
      </c>
      <c r="B587" s="3" t="s">
        <v>14</v>
      </c>
      <c r="C587" s="62"/>
      <c r="D587" s="62"/>
      <c r="E587" s="62"/>
      <c r="F587" s="63">
        <f>F588</f>
        <v>500000</v>
      </c>
      <c r="G587" s="63">
        <f>G588</f>
        <v>500000</v>
      </c>
      <c r="H587" s="63">
        <f>H588</f>
        <v>500000</v>
      </c>
    </row>
    <row r="588" spans="1:8" ht="12.75">
      <c r="A588" s="7" t="s">
        <v>178</v>
      </c>
      <c r="B588" s="3" t="s">
        <v>14</v>
      </c>
      <c r="C588" s="62" t="s">
        <v>171</v>
      </c>
      <c r="D588" s="62" t="s">
        <v>309</v>
      </c>
      <c r="E588" s="62" t="s">
        <v>317</v>
      </c>
      <c r="F588" s="88">
        <v>500000</v>
      </c>
      <c r="G588" s="88">
        <v>500000</v>
      </c>
      <c r="H588" s="88">
        <v>500000</v>
      </c>
    </row>
    <row r="589" spans="1:8" ht="22.5">
      <c r="A589" s="13" t="s">
        <v>547</v>
      </c>
      <c r="B589" s="3" t="s">
        <v>546</v>
      </c>
      <c r="C589" s="62"/>
      <c r="D589" s="62"/>
      <c r="E589" s="62"/>
      <c r="F589" s="88">
        <f>F590</f>
        <v>500000</v>
      </c>
      <c r="G589" s="88">
        <f>G590</f>
        <v>500000</v>
      </c>
      <c r="H589" s="88">
        <f>H590</f>
        <v>500000</v>
      </c>
    </row>
    <row r="590" spans="1:8" ht="12.75">
      <c r="A590" s="7" t="s">
        <v>178</v>
      </c>
      <c r="B590" s="3" t="s">
        <v>546</v>
      </c>
      <c r="C590" s="62" t="s">
        <v>171</v>
      </c>
      <c r="D590" s="62" t="s">
        <v>309</v>
      </c>
      <c r="E590" s="62" t="s">
        <v>317</v>
      </c>
      <c r="F590" s="88">
        <v>500000</v>
      </c>
      <c r="G590" s="88">
        <v>500000</v>
      </c>
      <c r="H590" s="88">
        <v>500000</v>
      </c>
    </row>
    <row r="591" spans="1:8" ht="22.5">
      <c r="A591" s="27" t="s">
        <v>433</v>
      </c>
      <c r="B591" s="3" t="s">
        <v>3</v>
      </c>
      <c r="C591" s="3"/>
      <c r="D591" s="62"/>
      <c r="E591" s="62"/>
      <c r="F591" s="63">
        <f>F592+F593</f>
        <v>129900</v>
      </c>
      <c r="G591" s="63">
        <f>G592+G593</f>
        <v>129900</v>
      </c>
      <c r="H591" s="63">
        <f>H592+H593</f>
        <v>129900</v>
      </c>
    </row>
    <row r="592" spans="1:8" ht="12.75">
      <c r="A592" s="7" t="s">
        <v>347</v>
      </c>
      <c r="B592" s="3" t="s">
        <v>3</v>
      </c>
      <c r="C592" s="3" t="s">
        <v>346</v>
      </c>
      <c r="D592" s="62" t="s">
        <v>306</v>
      </c>
      <c r="E592" s="62" t="s">
        <v>310</v>
      </c>
      <c r="F592" s="96">
        <v>80000</v>
      </c>
      <c r="G592" s="96">
        <v>80000</v>
      </c>
      <c r="H592" s="96">
        <v>80000</v>
      </c>
    </row>
    <row r="593" spans="1:8" ht="12.75">
      <c r="A593" s="8" t="s">
        <v>263</v>
      </c>
      <c r="B593" s="3" t="s">
        <v>3</v>
      </c>
      <c r="C593" s="3" t="s">
        <v>327</v>
      </c>
      <c r="D593" s="62" t="s">
        <v>306</v>
      </c>
      <c r="E593" s="62" t="s">
        <v>310</v>
      </c>
      <c r="F593" s="90">
        <v>49900</v>
      </c>
      <c r="G593" s="90">
        <v>49900</v>
      </c>
      <c r="H593" s="90">
        <v>49900</v>
      </c>
    </row>
    <row r="594" spans="1:8" ht="78.75">
      <c r="A594" s="92" t="s">
        <v>548</v>
      </c>
      <c r="B594" s="3" t="s">
        <v>429</v>
      </c>
      <c r="C594" s="3"/>
      <c r="D594" s="62"/>
      <c r="E594" s="62"/>
      <c r="F594" s="66">
        <f>F595</f>
        <v>37351500</v>
      </c>
      <c r="G594" s="66">
        <f>G595</f>
        <v>33933900</v>
      </c>
      <c r="H594" s="66">
        <f>H595</f>
        <v>32166400</v>
      </c>
    </row>
    <row r="595" spans="1:8" ht="12.75">
      <c r="A595" s="84" t="s">
        <v>263</v>
      </c>
      <c r="B595" s="3" t="s">
        <v>429</v>
      </c>
      <c r="C595" s="3" t="s">
        <v>327</v>
      </c>
      <c r="D595" s="62" t="s">
        <v>306</v>
      </c>
      <c r="E595" s="62" t="s">
        <v>321</v>
      </c>
      <c r="F595" s="88">
        <f>2000000+35351500</f>
        <v>37351500</v>
      </c>
      <c r="G595" s="88">
        <f>350000+33583900</f>
        <v>33933900</v>
      </c>
      <c r="H595" s="88">
        <f>31816400+350000</f>
        <v>32166400</v>
      </c>
    </row>
    <row r="596" spans="1:8" ht="12.75">
      <c r="A596" s="7" t="s">
        <v>550</v>
      </c>
      <c r="B596" s="3" t="s">
        <v>549</v>
      </c>
      <c r="C596" s="3"/>
      <c r="D596" s="62"/>
      <c r="E596" s="62"/>
      <c r="F596" s="88">
        <f>F597</f>
        <v>4000000</v>
      </c>
      <c r="G596" s="88">
        <f>G597</f>
        <v>4000000</v>
      </c>
      <c r="H596" s="88">
        <f>H597</f>
        <v>1000000</v>
      </c>
    </row>
    <row r="597" spans="1:8" ht="12.75">
      <c r="A597" s="84" t="s">
        <v>263</v>
      </c>
      <c r="B597" s="3" t="s">
        <v>549</v>
      </c>
      <c r="C597" s="3" t="s">
        <v>327</v>
      </c>
      <c r="D597" s="62" t="s">
        <v>306</v>
      </c>
      <c r="E597" s="62" t="s">
        <v>321</v>
      </c>
      <c r="F597" s="88">
        <v>4000000</v>
      </c>
      <c r="G597" s="88">
        <v>4000000</v>
      </c>
      <c r="H597" s="88">
        <v>1000000</v>
      </c>
    </row>
    <row r="598" spans="1:8" ht="12.75">
      <c r="A598" s="7" t="s">
        <v>308</v>
      </c>
      <c r="B598" s="3" t="s">
        <v>1</v>
      </c>
      <c r="C598" s="3"/>
      <c r="D598" s="62"/>
      <c r="E598" s="62"/>
      <c r="F598" s="81">
        <f>F599+F600</f>
        <v>2113800</v>
      </c>
      <c r="G598" s="81">
        <f>G599+G600</f>
        <v>2113800</v>
      </c>
      <c r="H598" s="81">
        <f>H599+H600</f>
        <v>2113800</v>
      </c>
    </row>
    <row r="599" spans="1:8" ht="12.75">
      <c r="A599" s="47" t="s">
        <v>250</v>
      </c>
      <c r="B599" s="3" t="s">
        <v>1</v>
      </c>
      <c r="C599" s="62" t="s">
        <v>324</v>
      </c>
      <c r="D599" s="62" t="s">
        <v>306</v>
      </c>
      <c r="E599" s="62" t="s">
        <v>307</v>
      </c>
      <c r="F599" s="88">
        <f>1603500+20000</f>
        <v>1623500</v>
      </c>
      <c r="G599" s="88">
        <f>1603500+20000</f>
        <v>1623500</v>
      </c>
      <c r="H599" s="88">
        <f>1603500+20000</f>
        <v>1623500</v>
      </c>
    </row>
    <row r="600" spans="1:8" ht="22.5">
      <c r="A600" s="47" t="s">
        <v>251</v>
      </c>
      <c r="B600" s="3" t="s">
        <v>1</v>
      </c>
      <c r="C600" s="62" t="s">
        <v>249</v>
      </c>
      <c r="D600" s="62" t="s">
        <v>306</v>
      </c>
      <c r="E600" s="62" t="s">
        <v>307</v>
      </c>
      <c r="F600" s="88">
        <v>490300</v>
      </c>
      <c r="G600" s="88">
        <v>490300</v>
      </c>
      <c r="H600" s="88">
        <v>490300</v>
      </c>
    </row>
    <row r="601" spans="1:8" ht="12.75">
      <c r="A601" s="35" t="s">
        <v>267</v>
      </c>
      <c r="B601" s="3" t="s">
        <v>4</v>
      </c>
      <c r="C601" s="3"/>
      <c r="D601" s="62"/>
      <c r="E601" s="62"/>
      <c r="F601" s="82">
        <f>F602+F603+F604+F605+F606+F607+F608+F609+F610+F611+F612+F613+F614+F615+F616+F617+F618+F619+F620+F621+F622+F623+F624+F625+F626+F627+F628+F629+F630+F631+F632+F633</f>
        <v>120302260</v>
      </c>
      <c r="G601" s="82">
        <f>G602+G603+G604+G605+G606+G607+G608+G609+G610+G611+G612+G613+G614+G615+G616+G617+G618+G619+G620+G621+G622+G623+G624+G625+G626+G627+G628+G629+G630+G631+G632+G633</f>
        <v>108662260</v>
      </c>
      <c r="H601" s="82">
        <f>H602+H603+H604+H605+H606+H607+H608+H609+H610+H611+H612+H613+H614+H615+H616+H617+H618+H619+H620+H621+H622+H623+H624+H625+H626+H627+H628+H629+H630+H631+H632+H633</f>
        <v>106662260</v>
      </c>
    </row>
    <row r="602" spans="1:8" ht="12.75">
      <c r="A602" s="6" t="s">
        <v>250</v>
      </c>
      <c r="B602" s="3" t="s">
        <v>4</v>
      </c>
      <c r="C602" s="3" t="s">
        <v>324</v>
      </c>
      <c r="D602" s="3" t="s">
        <v>306</v>
      </c>
      <c r="E602" s="3" t="s">
        <v>309</v>
      </c>
      <c r="F602" s="88">
        <f>368902+541961+1333236</f>
        <v>2244099</v>
      </c>
      <c r="G602" s="88">
        <f>368902+541961+1333236</f>
        <v>2244099</v>
      </c>
      <c r="H602" s="88">
        <f>368902+541961+1333236</f>
        <v>2244099</v>
      </c>
    </row>
    <row r="603" spans="1:8" ht="22.5">
      <c r="A603" s="10" t="s">
        <v>325</v>
      </c>
      <c r="B603" s="3" t="s">
        <v>4</v>
      </c>
      <c r="C603" s="3" t="s">
        <v>326</v>
      </c>
      <c r="D603" s="3" t="s">
        <v>306</v>
      </c>
      <c r="E603" s="3" t="s">
        <v>309</v>
      </c>
      <c r="F603" s="88">
        <v>7500</v>
      </c>
      <c r="G603" s="88">
        <v>7500</v>
      </c>
      <c r="H603" s="88">
        <v>7500</v>
      </c>
    </row>
    <row r="604" spans="1:8" ht="33.75">
      <c r="A604" s="10" t="s">
        <v>256</v>
      </c>
      <c r="B604" s="3" t="s">
        <v>4</v>
      </c>
      <c r="C604" s="3" t="s">
        <v>257</v>
      </c>
      <c r="D604" s="3" t="s">
        <v>306</v>
      </c>
      <c r="E604" s="3" t="s">
        <v>309</v>
      </c>
      <c r="F604" s="88">
        <v>42000</v>
      </c>
      <c r="G604" s="88">
        <v>42000</v>
      </c>
      <c r="H604" s="88">
        <v>42000</v>
      </c>
    </row>
    <row r="605" spans="1:8" ht="22.5">
      <c r="A605" s="6" t="s">
        <v>251</v>
      </c>
      <c r="B605" s="3" t="s">
        <v>4</v>
      </c>
      <c r="C605" s="3" t="s">
        <v>249</v>
      </c>
      <c r="D605" s="3" t="s">
        <v>306</v>
      </c>
      <c r="E605" s="3" t="s">
        <v>309</v>
      </c>
      <c r="F605" s="88">
        <f>111408+167051+402637</f>
        <v>681096</v>
      </c>
      <c r="G605" s="88">
        <f>111408+167051+402637</f>
        <v>681096</v>
      </c>
      <c r="H605" s="88">
        <f>111408+167051+402637</f>
        <v>681096</v>
      </c>
    </row>
    <row r="606" spans="1:8" ht="12.75">
      <c r="A606" s="7" t="s">
        <v>347</v>
      </c>
      <c r="B606" s="3" t="s">
        <v>4</v>
      </c>
      <c r="C606" s="3" t="s">
        <v>346</v>
      </c>
      <c r="D606" s="3" t="s">
        <v>306</v>
      </c>
      <c r="E606" s="3" t="s">
        <v>309</v>
      </c>
      <c r="F606" s="88">
        <f>103000+1000+35000+100000+80000</f>
        <v>319000</v>
      </c>
      <c r="G606" s="88">
        <f>103000+1000+35000+100000+80000</f>
        <v>319000</v>
      </c>
      <c r="H606" s="88">
        <f>103000+1000+35000+100000+80000</f>
        <v>319000</v>
      </c>
    </row>
    <row r="607" spans="1:8" ht="12.75">
      <c r="A607" s="7" t="s">
        <v>263</v>
      </c>
      <c r="B607" s="3" t="s">
        <v>4</v>
      </c>
      <c r="C607" s="3" t="s">
        <v>327</v>
      </c>
      <c r="D607" s="3" t="s">
        <v>306</v>
      </c>
      <c r="E607" s="3" t="s">
        <v>309</v>
      </c>
      <c r="F607" s="88">
        <f>4000+250000+300000+7000+250000+120000+60000</f>
        <v>991000</v>
      </c>
      <c r="G607" s="88">
        <f>4000+250000+300000+7000+250000+120000+60000</f>
        <v>991000</v>
      </c>
      <c r="H607" s="88">
        <f>4000+250000+300000+7000+250000+120000+60000</f>
        <v>991000</v>
      </c>
    </row>
    <row r="608" spans="1:8" ht="12.75">
      <c r="A608" s="7" t="s">
        <v>293</v>
      </c>
      <c r="B608" s="3" t="s">
        <v>4</v>
      </c>
      <c r="C608" s="3" t="s">
        <v>330</v>
      </c>
      <c r="D608" s="3" t="s">
        <v>306</v>
      </c>
      <c r="E608" s="3" t="s">
        <v>309</v>
      </c>
      <c r="F608" s="88">
        <v>42000</v>
      </c>
      <c r="G608" s="88">
        <v>42000</v>
      </c>
      <c r="H608" s="88">
        <v>42000</v>
      </c>
    </row>
    <row r="609" spans="1:8" ht="12.75">
      <c r="A609" s="47" t="s">
        <v>250</v>
      </c>
      <c r="B609" s="3" t="s">
        <v>4</v>
      </c>
      <c r="C609" s="62" t="s">
        <v>324</v>
      </c>
      <c r="D609" s="62" t="s">
        <v>306</v>
      </c>
      <c r="E609" s="62" t="s">
        <v>310</v>
      </c>
      <c r="F609" s="90">
        <f>5243000+60000+8747000+40000+31650000+100000+351000+10000</f>
        <v>46201000</v>
      </c>
      <c r="G609" s="90">
        <f>5243000+60000+8747000+40000+31650000+100000+351000+10000</f>
        <v>46201000</v>
      </c>
      <c r="H609" s="90">
        <f>5243000+60000+8747000+40000+31650000+100000+351000+10000</f>
        <v>46201000</v>
      </c>
    </row>
    <row r="610" spans="1:8" ht="22.5">
      <c r="A610" s="8" t="s">
        <v>325</v>
      </c>
      <c r="B610" s="3" t="s">
        <v>4</v>
      </c>
      <c r="C610" s="62" t="s">
        <v>326</v>
      </c>
      <c r="D610" s="62" t="s">
        <v>306</v>
      </c>
      <c r="E610" s="62" t="s">
        <v>310</v>
      </c>
      <c r="F610" s="90">
        <v>400000</v>
      </c>
      <c r="G610" s="90">
        <v>500000</v>
      </c>
      <c r="H610" s="90">
        <v>500000</v>
      </c>
    </row>
    <row r="611" spans="1:8" ht="22.5">
      <c r="A611" s="47" t="s">
        <v>251</v>
      </c>
      <c r="B611" s="3" t="s">
        <v>4</v>
      </c>
      <c r="C611" s="62" t="s">
        <v>249</v>
      </c>
      <c r="D611" s="62" t="s">
        <v>306</v>
      </c>
      <c r="E611" s="62" t="s">
        <v>310</v>
      </c>
      <c r="F611" s="90">
        <f>1602000+2654000+9559000+109000</f>
        <v>13924000</v>
      </c>
      <c r="G611" s="90">
        <f>1602000+2654000+9559000+109000</f>
        <v>13924000</v>
      </c>
      <c r="H611" s="90">
        <f>1602000+2654000+9559000+109000</f>
        <v>13924000</v>
      </c>
    </row>
    <row r="612" spans="1:8" ht="12.75">
      <c r="A612" s="7" t="s">
        <v>347</v>
      </c>
      <c r="B612" s="3" t="s">
        <v>4</v>
      </c>
      <c r="C612" s="62" t="s">
        <v>346</v>
      </c>
      <c r="D612" s="62" t="s">
        <v>306</v>
      </c>
      <c r="E612" s="62" t="s">
        <v>310</v>
      </c>
      <c r="F612" s="90">
        <f>1500000+1000+200000+200000+100000+100000</f>
        <v>2101000</v>
      </c>
      <c r="G612" s="90">
        <f>1600000+1000+250000+250000+150000+150000</f>
        <v>2401000</v>
      </c>
      <c r="H612" s="90">
        <f>1600000+1000+250000+250000+150000+150000</f>
        <v>2401000</v>
      </c>
    </row>
    <row r="613" spans="1:8" ht="12.75">
      <c r="A613" s="7" t="s">
        <v>263</v>
      </c>
      <c r="B613" s="3" t="s">
        <v>4</v>
      </c>
      <c r="C613" s="3" t="s">
        <v>327</v>
      </c>
      <c r="D613" s="62" t="s">
        <v>306</v>
      </c>
      <c r="E613" s="62" t="s">
        <v>310</v>
      </c>
      <c r="F613" s="90">
        <f>350000+350000+200000+2500000+5500000+400000+900000+3400000+1200000+5000000</f>
        <v>19800000</v>
      </c>
      <c r="G613" s="90">
        <f>400000+400000+250000+2600000+5600000+450000+1000000+3500000+1300000</f>
        <v>15500000</v>
      </c>
      <c r="H613" s="90">
        <f>400000+400000+250000+2600000+5600000+450000+1000000+3500000+1300000</f>
        <v>15500000</v>
      </c>
    </row>
    <row r="614" spans="1:8" ht="12.75">
      <c r="A614" s="29" t="s">
        <v>362</v>
      </c>
      <c r="B614" s="3" t="s">
        <v>4</v>
      </c>
      <c r="C614" s="3" t="s">
        <v>361</v>
      </c>
      <c r="D614" s="62" t="s">
        <v>306</v>
      </c>
      <c r="E614" s="62" t="s">
        <v>310</v>
      </c>
      <c r="F614" s="90">
        <f>2300000+1400000</f>
        <v>3700000</v>
      </c>
      <c r="G614" s="90">
        <f>2400000+1500000</f>
        <v>3900000</v>
      </c>
      <c r="H614" s="90">
        <f>2400000+1500000</f>
        <v>3900000</v>
      </c>
    </row>
    <row r="615" spans="1:8" ht="12.75">
      <c r="A615" s="7" t="s">
        <v>331</v>
      </c>
      <c r="B615" s="3" t="s">
        <v>4</v>
      </c>
      <c r="C615" s="3" t="s">
        <v>328</v>
      </c>
      <c r="D615" s="62" t="s">
        <v>306</v>
      </c>
      <c r="E615" s="62" t="s">
        <v>310</v>
      </c>
      <c r="F615" s="90">
        <v>450000</v>
      </c>
      <c r="G615" s="90">
        <v>500000</v>
      </c>
      <c r="H615" s="90">
        <v>500000</v>
      </c>
    </row>
    <row r="616" spans="1:8" ht="12.75">
      <c r="A616" s="7" t="s">
        <v>386</v>
      </c>
      <c r="B616" s="3" t="s">
        <v>4</v>
      </c>
      <c r="C616" s="3" t="s">
        <v>330</v>
      </c>
      <c r="D616" s="62" t="s">
        <v>306</v>
      </c>
      <c r="E616" s="62" t="s">
        <v>310</v>
      </c>
      <c r="F616" s="90">
        <v>100000</v>
      </c>
      <c r="G616" s="90">
        <v>110000</v>
      </c>
      <c r="H616" s="90">
        <v>110000</v>
      </c>
    </row>
    <row r="617" spans="1:8" ht="12.75">
      <c r="A617" s="6" t="s">
        <v>250</v>
      </c>
      <c r="B617" s="3" t="s">
        <v>4</v>
      </c>
      <c r="C617" s="3" t="s">
        <v>324</v>
      </c>
      <c r="D617" s="3" t="s">
        <v>306</v>
      </c>
      <c r="E617" s="3" t="s">
        <v>312</v>
      </c>
      <c r="F617" s="88">
        <f>743100+1235300</f>
        <v>1978400</v>
      </c>
      <c r="G617" s="88">
        <f>743100+1235300</f>
        <v>1978400</v>
      </c>
      <c r="H617" s="88">
        <f>743100+1235300</f>
        <v>1978400</v>
      </c>
    </row>
    <row r="618" spans="1:8" ht="22.5">
      <c r="A618" s="7" t="s">
        <v>325</v>
      </c>
      <c r="B618" s="3" t="s">
        <v>4</v>
      </c>
      <c r="C618" s="3" t="s">
        <v>326</v>
      </c>
      <c r="D618" s="3" t="s">
        <v>306</v>
      </c>
      <c r="E618" s="3" t="s">
        <v>312</v>
      </c>
      <c r="F618" s="88">
        <v>10000</v>
      </c>
      <c r="G618" s="88">
        <v>10000</v>
      </c>
      <c r="H618" s="88">
        <v>10000</v>
      </c>
    </row>
    <row r="619" spans="1:8" ht="22.5">
      <c r="A619" s="6" t="s">
        <v>251</v>
      </c>
      <c r="B619" s="3" t="s">
        <v>4</v>
      </c>
      <c r="C619" s="3" t="s">
        <v>249</v>
      </c>
      <c r="D619" s="3" t="s">
        <v>306</v>
      </c>
      <c r="E619" s="3" t="s">
        <v>312</v>
      </c>
      <c r="F619" s="88">
        <f>132432+281232</f>
        <v>413664</v>
      </c>
      <c r="G619" s="88">
        <f>132432+281232</f>
        <v>413664</v>
      </c>
      <c r="H619" s="88">
        <f>132432+281232</f>
        <v>413664</v>
      </c>
    </row>
    <row r="620" spans="1:8" ht="12.75">
      <c r="A620" s="7" t="s">
        <v>347</v>
      </c>
      <c r="B620" s="3" t="s">
        <v>4</v>
      </c>
      <c r="C620" s="3" t="s">
        <v>346</v>
      </c>
      <c r="D620" s="3" t="s">
        <v>306</v>
      </c>
      <c r="E620" s="3" t="s">
        <v>312</v>
      </c>
      <c r="F620" s="88">
        <f>21101+6000+38000</f>
        <v>65101</v>
      </c>
      <c r="G620" s="88">
        <f>21101+6000+38000</f>
        <v>65101</v>
      </c>
      <c r="H620" s="88">
        <f>21101+6000+38000</f>
        <v>65101</v>
      </c>
    </row>
    <row r="621" spans="1:8" ht="12.75">
      <c r="A621" s="7" t="s">
        <v>263</v>
      </c>
      <c r="B621" s="3" t="s">
        <v>4</v>
      </c>
      <c r="C621" s="3" t="s">
        <v>327</v>
      </c>
      <c r="D621" s="3" t="s">
        <v>306</v>
      </c>
      <c r="E621" s="3" t="s">
        <v>312</v>
      </c>
      <c r="F621" s="88">
        <f>500+15000+12000+56000+27000+20000</f>
        <v>130500</v>
      </c>
      <c r="G621" s="88">
        <f>500+15000+12000+56000+27000+20000</f>
        <v>130500</v>
      </c>
      <c r="H621" s="88">
        <f>500+15000+12000+56000+27000+20000</f>
        <v>130500</v>
      </c>
    </row>
    <row r="622" spans="1:8" ht="12.75">
      <c r="A622" s="7" t="s">
        <v>386</v>
      </c>
      <c r="B622" s="3" t="s">
        <v>4</v>
      </c>
      <c r="C622" s="3" t="s">
        <v>330</v>
      </c>
      <c r="D622" s="3" t="s">
        <v>306</v>
      </c>
      <c r="E622" s="3" t="s">
        <v>312</v>
      </c>
      <c r="F622" s="88">
        <v>1000</v>
      </c>
      <c r="G622" s="88">
        <v>1000</v>
      </c>
      <c r="H622" s="88">
        <v>1000</v>
      </c>
    </row>
    <row r="623" spans="1:8" ht="12.75">
      <c r="A623" s="7" t="s">
        <v>263</v>
      </c>
      <c r="B623" s="3" t="s">
        <v>4</v>
      </c>
      <c r="C623" s="3" t="s">
        <v>327</v>
      </c>
      <c r="D623" s="62" t="s">
        <v>306</v>
      </c>
      <c r="E623" s="62" t="s">
        <v>321</v>
      </c>
      <c r="F623" s="88">
        <f>1000000+10000000</f>
        <v>11000000</v>
      </c>
      <c r="G623" s="88">
        <v>3000000</v>
      </c>
      <c r="H623" s="88">
        <v>1000000</v>
      </c>
    </row>
    <row r="624" spans="1:8" ht="22.5">
      <c r="A624" s="7" t="s">
        <v>499</v>
      </c>
      <c r="B624" s="3" t="s">
        <v>4</v>
      </c>
      <c r="C624" s="3" t="s">
        <v>498</v>
      </c>
      <c r="D624" s="62" t="s">
        <v>306</v>
      </c>
      <c r="E624" s="62" t="s">
        <v>321</v>
      </c>
      <c r="F624" s="88">
        <v>400000</v>
      </c>
      <c r="G624" s="88">
        <v>400000</v>
      </c>
      <c r="H624" s="88">
        <v>400000</v>
      </c>
    </row>
    <row r="625" spans="1:8" ht="12.75">
      <c r="A625" s="7" t="s">
        <v>386</v>
      </c>
      <c r="B625" s="3" t="s">
        <v>4</v>
      </c>
      <c r="C625" s="3" t="s">
        <v>330</v>
      </c>
      <c r="D625" s="62" t="s">
        <v>306</v>
      </c>
      <c r="E625" s="62" t="s">
        <v>321</v>
      </c>
      <c r="F625" s="88">
        <v>80000</v>
      </c>
      <c r="G625" s="88">
        <v>80000</v>
      </c>
      <c r="H625" s="88">
        <v>80000</v>
      </c>
    </row>
    <row r="626" spans="1:8" ht="12.75">
      <c r="A626" s="6" t="s">
        <v>250</v>
      </c>
      <c r="B626" s="3" t="s">
        <v>4</v>
      </c>
      <c r="C626" s="3" t="s">
        <v>324</v>
      </c>
      <c r="D626" s="3" t="s">
        <v>310</v>
      </c>
      <c r="E626" s="3" t="s">
        <v>313</v>
      </c>
      <c r="F626" s="88">
        <v>10321400</v>
      </c>
      <c r="G626" s="88">
        <v>10321400</v>
      </c>
      <c r="H626" s="88">
        <v>10321400</v>
      </c>
    </row>
    <row r="627" spans="1:8" ht="22.5">
      <c r="A627" s="7" t="s">
        <v>325</v>
      </c>
      <c r="B627" s="3" t="s">
        <v>4</v>
      </c>
      <c r="C627" s="3" t="s">
        <v>326</v>
      </c>
      <c r="D627" s="3" t="s">
        <v>310</v>
      </c>
      <c r="E627" s="3" t="s">
        <v>313</v>
      </c>
      <c r="F627" s="88">
        <v>9000</v>
      </c>
      <c r="G627" s="88">
        <v>9000</v>
      </c>
      <c r="H627" s="88">
        <v>9000</v>
      </c>
    </row>
    <row r="628" spans="1:8" ht="22.5">
      <c r="A628" s="6" t="s">
        <v>251</v>
      </c>
      <c r="B628" s="3" t="s">
        <v>4</v>
      </c>
      <c r="C628" s="3" t="s">
        <v>249</v>
      </c>
      <c r="D628" s="3" t="s">
        <v>310</v>
      </c>
      <c r="E628" s="3" t="s">
        <v>313</v>
      </c>
      <c r="F628" s="88">
        <v>3117100</v>
      </c>
      <c r="G628" s="88">
        <v>3117100</v>
      </c>
      <c r="H628" s="88">
        <v>3117100</v>
      </c>
    </row>
    <row r="629" spans="1:8" ht="12.75">
      <c r="A629" s="7" t="s">
        <v>347</v>
      </c>
      <c r="B629" s="3" t="s">
        <v>4</v>
      </c>
      <c r="C629" s="3" t="s">
        <v>346</v>
      </c>
      <c r="D629" s="3" t="s">
        <v>310</v>
      </c>
      <c r="E629" s="3" t="s">
        <v>313</v>
      </c>
      <c r="F629" s="88">
        <f>250000+300000</f>
        <v>550000</v>
      </c>
      <c r="G629" s="88">
        <f>250000+300000</f>
        <v>550000</v>
      </c>
      <c r="H629" s="88">
        <f>250000+300000</f>
        <v>550000</v>
      </c>
    </row>
    <row r="630" spans="1:8" ht="12.75">
      <c r="A630" s="7" t="s">
        <v>263</v>
      </c>
      <c r="B630" s="3" t="s">
        <v>4</v>
      </c>
      <c r="C630" s="3" t="s">
        <v>327</v>
      </c>
      <c r="D630" s="3" t="s">
        <v>310</v>
      </c>
      <c r="E630" s="3" t="s">
        <v>313</v>
      </c>
      <c r="F630" s="88">
        <f>250000+200000+150000+100000+218400+200000+50000</f>
        <v>1168400</v>
      </c>
      <c r="G630" s="88">
        <f>250000+200000+150000+100000+218400+200000+50000</f>
        <v>1168400</v>
      </c>
      <c r="H630" s="88">
        <f>250000+200000+150000+100000+218400+200000+50000</f>
        <v>1168400</v>
      </c>
    </row>
    <row r="631" spans="1:8" ht="12.75">
      <c r="A631" s="29" t="s">
        <v>362</v>
      </c>
      <c r="B631" s="3" t="s">
        <v>4</v>
      </c>
      <c r="C631" s="3" t="s">
        <v>361</v>
      </c>
      <c r="D631" s="3" t="s">
        <v>310</v>
      </c>
      <c r="E631" s="3" t="s">
        <v>313</v>
      </c>
      <c r="F631" s="88">
        <v>25000</v>
      </c>
      <c r="G631" s="88">
        <v>25000</v>
      </c>
      <c r="H631" s="88">
        <v>25000</v>
      </c>
    </row>
    <row r="632" spans="1:8" ht="12.75">
      <c r="A632" s="7" t="s">
        <v>331</v>
      </c>
      <c r="B632" s="3" t="s">
        <v>4</v>
      </c>
      <c r="C632" s="3" t="s">
        <v>328</v>
      </c>
      <c r="D632" s="3" t="s">
        <v>310</v>
      </c>
      <c r="E632" s="3" t="s">
        <v>313</v>
      </c>
      <c r="F632" s="88">
        <v>15000</v>
      </c>
      <c r="G632" s="88">
        <v>15000</v>
      </c>
      <c r="H632" s="88">
        <v>15000</v>
      </c>
    </row>
    <row r="633" spans="1:8" ht="12.75">
      <c r="A633" s="7" t="s">
        <v>386</v>
      </c>
      <c r="B633" s="3" t="s">
        <v>4</v>
      </c>
      <c r="C633" s="3" t="s">
        <v>330</v>
      </c>
      <c r="D633" s="3" t="s">
        <v>310</v>
      </c>
      <c r="E633" s="3" t="s">
        <v>313</v>
      </c>
      <c r="F633" s="88">
        <v>15000</v>
      </c>
      <c r="G633" s="88">
        <v>15000</v>
      </c>
      <c r="H633" s="88">
        <v>15000</v>
      </c>
    </row>
    <row r="634" spans="1:8" ht="12.75">
      <c r="A634" s="7" t="s">
        <v>320</v>
      </c>
      <c r="B634" s="3" t="s">
        <v>59</v>
      </c>
      <c r="C634" s="3"/>
      <c r="D634" s="3"/>
      <c r="E634" s="3"/>
      <c r="F634" s="63">
        <f>F635+F636</f>
        <v>1948328</v>
      </c>
      <c r="G634" s="63">
        <f>G635+G636</f>
        <v>1948328</v>
      </c>
      <c r="H634" s="63">
        <f>H635+H636</f>
        <v>1948328</v>
      </c>
    </row>
    <row r="635" spans="1:8" ht="12.75">
      <c r="A635" s="6" t="s">
        <v>250</v>
      </c>
      <c r="B635" s="3" t="s">
        <v>59</v>
      </c>
      <c r="C635" s="3" t="s">
        <v>324</v>
      </c>
      <c r="D635" s="3" t="s">
        <v>306</v>
      </c>
      <c r="E635" s="3" t="s">
        <v>309</v>
      </c>
      <c r="F635" s="88">
        <f>1496411</f>
        <v>1496411</v>
      </c>
      <c r="G635" s="88">
        <f>1496411</f>
        <v>1496411</v>
      </c>
      <c r="H635" s="88">
        <f>1496411</f>
        <v>1496411</v>
      </c>
    </row>
    <row r="636" spans="1:8" ht="22.5">
      <c r="A636" s="6" t="s">
        <v>251</v>
      </c>
      <c r="B636" s="3" t="s">
        <v>59</v>
      </c>
      <c r="C636" s="3" t="s">
        <v>249</v>
      </c>
      <c r="D636" s="3" t="s">
        <v>306</v>
      </c>
      <c r="E636" s="3" t="s">
        <v>309</v>
      </c>
      <c r="F636" s="88">
        <v>451917</v>
      </c>
      <c r="G636" s="88">
        <v>451917</v>
      </c>
      <c r="H636" s="88">
        <v>451917</v>
      </c>
    </row>
    <row r="637" spans="1:8" ht="12.75">
      <c r="A637" s="10" t="s">
        <v>353</v>
      </c>
      <c r="B637" s="3" t="s">
        <v>60</v>
      </c>
      <c r="C637" s="3"/>
      <c r="D637" s="3"/>
      <c r="E637" s="3"/>
      <c r="F637" s="63">
        <f>F638</f>
        <v>4200000</v>
      </c>
      <c r="G637" s="63">
        <f>G638</f>
        <v>0</v>
      </c>
      <c r="H637" s="63">
        <f>H638</f>
        <v>0</v>
      </c>
    </row>
    <row r="638" spans="1:8" ht="12.75">
      <c r="A638" s="7" t="s">
        <v>263</v>
      </c>
      <c r="B638" s="3" t="s">
        <v>60</v>
      </c>
      <c r="C638" s="3" t="s">
        <v>327</v>
      </c>
      <c r="D638" s="3" t="s">
        <v>306</v>
      </c>
      <c r="E638" s="3" t="s">
        <v>321</v>
      </c>
      <c r="F638" s="88">
        <v>4200000</v>
      </c>
      <c r="G638" s="88">
        <v>0</v>
      </c>
      <c r="H638" s="88">
        <v>0</v>
      </c>
    </row>
    <row r="639" spans="1:8" ht="12.75">
      <c r="A639" s="7" t="s">
        <v>48</v>
      </c>
      <c r="B639" s="3" t="s">
        <v>47</v>
      </c>
      <c r="C639" s="3"/>
      <c r="D639" s="3"/>
      <c r="E639" s="3"/>
      <c r="F639" s="63">
        <f>F640+F641</f>
        <v>1221827</v>
      </c>
      <c r="G639" s="63">
        <f>G640+G641</f>
        <v>1221827</v>
      </c>
      <c r="H639" s="63">
        <f>H640+H641</f>
        <v>1221827</v>
      </c>
    </row>
    <row r="640" spans="1:8" ht="12.75">
      <c r="A640" s="6" t="s">
        <v>250</v>
      </c>
      <c r="B640" s="3" t="s">
        <v>47</v>
      </c>
      <c r="C640" s="3" t="s">
        <v>324</v>
      </c>
      <c r="D640" s="3" t="s">
        <v>306</v>
      </c>
      <c r="E640" s="3" t="s">
        <v>312</v>
      </c>
      <c r="F640" s="88">
        <v>938423</v>
      </c>
      <c r="G640" s="88">
        <v>938423</v>
      </c>
      <c r="H640" s="88">
        <v>938423</v>
      </c>
    </row>
    <row r="641" spans="1:8" ht="22.5">
      <c r="A641" s="6" t="s">
        <v>251</v>
      </c>
      <c r="B641" s="3" t="s">
        <v>47</v>
      </c>
      <c r="C641" s="3" t="s">
        <v>249</v>
      </c>
      <c r="D641" s="3" t="s">
        <v>306</v>
      </c>
      <c r="E641" s="3" t="s">
        <v>312</v>
      </c>
      <c r="F641" s="88">
        <v>283404</v>
      </c>
      <c r="G641" s="88">
        <v>283404</v>
      </c>
      <c r="H641" s="88">
        <v>283404</v>
      </c>
    </row>
    <row r="642" spans="1:8" s="58" customFormat="1" ht="12.75">
      <c r="A642" s="48" t="s">
        <v>617</v>
      </c>
      <c r="B642" s="3" t="s">
        <v>12</v>
      </c>
      <c r="C642" s="3"/>
      <c r="D642" s="62"/>
      <c r="E642" s="62"/>
      <c r="F642" s="63">
        <f>F643</f>
        <v>1200000</v>
      </c>
      <c r="G642" s="63">
        <f>G643</f>
        <v>1200000</v>
      </c>
      <c r="H642" s="63">
        <f>H643</f>
        <v>1200000</v>
      </c>
    </row>
    <row r="643" spans="1:8" s="58" customFormat="1" ht="12.75">
      <c r="A643" s="45" t="s">
        <v>334</v>
      </c>
      <c r="B643" s="3" t="s">
        <v>12</v>
      </c>
      <c r="C643" s="3" t="s">
        <v>333</v>
      </c>
      <c r="D643" s="62" t="s">
        <v>306</v>
      </c>
      <c r="E643" s="62" t="s">
        <v>321</v>
      </c>
      <c r="F643" s="88">
        <f>800000+400000</f>
        <v>1200000</v>
      </c>
      <c r="G643" s="88">
        <f>800000+400000</f>
        <v>1200000</v>
      </c>
      <c r="H643" s="88">
        <f>800000+400000</f>
        <v>1200000</v>
      </c>
    </row>
    <row r="644" spans="1:8" s="58" customFormat="1" ht="12.75">
      <c r="A644" s="8" t="s">
        <v>219</v>
      </c>
      <c r="B644" s="12" t="s">
        <v>43</v>
      </c>
      <c r="C644" s="3"/>
      <c r="D644" s="3"/>
      <c r="E644" s="3"/>
      <c r="F644" s="63">
        <f>F645+F646</f>
        <v>700000</v>
      </c>
      <c r="G644" s="63">
        <f>G645+G646</f>
        <v>700000</v>
      </c>
      <c r="H644" s="63">
        <f>H645+H646</f>
        <v>700000</v>
      </c>
    </row>
    <row r="645" spans="1:8" s="58" customFormat="1" ht="12.75">
      <c r="A645" s="7" t="s">
        <v>263</v>
      </c>
      <c r="B645" s="12" t="s">
        <v>43</v>
      </c>
      <c r="C645" s="3" t="s">
        <v>327</v>
      </c>
      <c r="D645" s="12" t="s">
        <v>311</v>
      </c>
      <c r="E645" s="12" t="s">
        <v>306</v>
      </c>
      <c r="F645" s="88">
        <v>250000</v>
      </c>
      <c r="G645" s="88">
        <v>250000</v>
      </c>
      <c r="H645" s="88">
        <v>250000</v>
      </c>
    </row>
    <row r="646" spans="1:8" s="58" customFormat="1" ht="12.75">
      <c r="A646" s="7" t="s">
        <v>263</v>
      </c>
      <c r="B646" s="12" t="s">
        <v>43</v>
      </c>
      <c r="C646" s="3" t="s">
        <v>327</v>
      </c>
      <c r="D646" s="12" t="s">
        <v>311</v>
      </c>
      <c r="E646" s="12" t="s">
        <v>307</v>
      </c>
      <c r="F646" s="88">
        <v>450000</v>
      </c>
      <c r="G646" s="88">
        <v>450000</v>
      </c>
      <c r="H646" s="88">
        <v>450000</v>
      </c>
    </row>
    <row r="647" spans="1:8" s="58" customFormat="1" ht="33.75">
      <c r="A647" s="7" t="s">
        <v>322</v>
      </c>
      <c r="B647" s="3" t="s">
        <v>44</v>
      </c>
      <c r="C647" s="3"/>
      <c r="D647" s="12"/>
      <c r="E647" s="12"/>
      <c r="F647" s="63">
        <f>F648</f>
        <v>3000000</v>
      </c>
      <c r="G647" s="63">
        <f>G648</f>
        <v>3000000</v>
      </c>
      <c r="H647" s="63">
        <f>H648</f>
        <v>3000000</v>
      </c>
    </row>
    <row r="648" spans="1:8" s="58" customFormat="1" ht="22.5">
      <c r="A648" s="14" t="s">
        <v>45</v>
      </c>
      <c r="B648" s="3" t="s">
        <v>44</v>
      </c>
      <c r="C648" s="3" t="s">
        <v>46</v>
      </c>
      <c r="D648" s="12" t="s">
        <v>313</v>
      </c>
      <c r="E648" s="12" t="s">
        <v>307</v>
      </c>
      <c r="F648" s="88">
        <v>3000000</v>
      </c>
      <c r="G648" s="88">
        <v>3000000</v>
      </c>
      <c r="H648" s="88">
        <v>3000000</v>
      </c>
    </row>
    <row r="649" spans="1:8" s="58" customFormat="1" ht="33.75">
      <c r="A649" s="47" t="s">
        <v>435</v>
      </c>
      <c r="B649" s="12" t="s">
        <v>6</v>
      </c>
      <c r="C649" s="3"/>
      <c r="D649" s="62"/>
      <c r="E649" s="62"/>
      <c r="F649" s="63">
        <f>F650</f>
        <v>40300</v>
      </c>
      <c r="G649" s="63">
        <f>G650</f>
        <v>2200</v>
      </c>
      <c r="H649" s="63">
        <f>H650</f>
        <v>1900</v>
      </c>
    </row>
    <row r="650" spans="1:8" s="58" customFormat="1" ht="12.75">
      <c r="A650" s="7" t="s">
        <v>263</v>
      </c>
      <c r="B650" s="12" t="s">
        <v>6</v>
      </c>
      <c r="C650" s="3" t="s">
        <v>327</v>
      </c>
      <c r="D650" s="62" t="s">
        <v>306</v>
      </c>
      <c r="E650" s="62" t="s">
        <v>311</v>
      </c>
      <c r="F650" s="90">
        <v>40300</v>
      </c>
      <c r="G650" s="90">
        <v>2200</v>
      </c>
      <c r="H650" s="90">
        <v>1900</v>
      </c>
    </row>
    <row r="651" spans="1:8" ht="22.5">
      <c r="A651" s="14" t="s">
        <v>436</v>
      </c>
      <c r="B651" s="3" t="s">
        <v>13</v>
      </c>
      <c r="C651" s="3"/>
      <c r="D651" s="3"/>
      <c r="E651" s="3"/>
      <c r="F651" s="63">
        <f>F652+F653+F654+F655+F656</f>
        <v>2636600</v>
      </c>
      <c r="G651" s="63">
        <f>G652+G653+G654+G655+G656</f>
        <v>2418900</v>
      </c>
      <c r="H651" s="63">
        <f>H652+H653+H654+H655+H656</f>
        <v>2538600</v>
      </c>
    </row>
    <row r="652" spans="1:8" ht="12.75">
      <c r="A652" s="47" t="s">
        <v>250</v>
      </c>
      <c r="B652" s="3" t="s">
        <v>13</v>
      </c>
      <c r="C652" s="3" t="s">
        <v>324</v>
      </c>
      <c r="D652" s="62" t="s">
        <v>309</v>
      </c>
      <c r="E652" s="62" t="s">
        <v>310</v>
      </c>
      <c r="F652" s="90">
        <f>48000+221000+1613200+10000</f>
        <v>1892200</v>
      </c>
      <c r="G652" s="90">
        <f>48000+221000+1613200+10000</f>
        <v>1892200</v>
      </c>
      <c r="H652" s="90">
        <f>48000+221000+1613200+10000</f>
        <v>1892200</v>
      </c>
    </row>
    <row r="653" spans="1:8" ht="22.5">
      <c r="A653" s="47" t="s">
        <v>325</v>
      </c>
      <c r="B653" s="3" t="s">
        <v>13</v>
      </c>
      <c r="C653" s="3" t="s">
        <v>326</v>
      </c>
      <c r="D653" s="62" t="s">
        <v>309</v>
      </c>
      <c r="E653" s="62" t="s">
        <v>310</v>
      </c>
      <c r="F653" s="90">
        <v>2000</v>
      </c>
      <c r="G653" s="90">
        <v>2000</v>
      </c>
      <c r="H653" s="90">
        <v>2000</v>
      </c>
    </row>
    <row r="654" spans="1:8" ht="22.5">
      <c r="A654" s="47" t="s">
        <v>251</v>
      </c>
      <c r="B654" s="3" t="s">
        <v>13</v>
      </c>
      <c r="C654" s="3" t="s">
        <v>249</v>
      </c>
      <c r="D654" s="62" t="s">
        <v>309</v>
      </c>
      <c r="E654" s="62" t="s">
        <v>310</v>
      </c>
      <c r="F654" s="90">
        <f>14500+67000+438500</f>
        <v>520000</v>
      </c>
      <c r="G654" s="90">
        <f>14500+67000+438500</f>
        <v>520000</v>
      </c>
      <c r="H654" s="90">
        <f>14500+67000+438500</f>
        <v>520000</v>
      </c>
    </row>
    <row r="655" spans="1:8" ht="12.75">
      <c r="A655" s="7" t="s">
        <v>347</v>
      </c>
      <c r="B655" s="3" t="s">
        <v>13</v>
      </c>
      <c r="C655" s="3" t="s">
        <v>346</v>
      </c>
      <c r="D655" s="62" t="s">
        <v>309</v>
      </c>
      <c r="E655" s="62" t="s">
        <v>310</v>
      </c>
      <c r="F655" s="90">
        <v>97900</v>
      </c>
      <c r="G655" s="90">
        <v>0</v>
      </c>
      <c r="H655" s="90">
        <v>100</v>
      </c>
    </row>
    <row r="656" spans="1:8" ht="12.75">
      <c r="A656" s="8" t="s">
        <v>263</v>
      </c>
      <c r="B656" s="3" t="s">
        <v>13</v>
      </c>
      <c r="C656" s="3" t="s">
        <v>327</v>
      </c>
      <c r="D656" s="62" t="s">
        <v>309</v>
      </c>
      <c r="E656" s="62" t="s">
        <v>310</v>
      </c>
      <c r="F656" s="88">
        <v>124500</v>
      </c>
      <c r="G656" s="88">
        <v>4700</v>
      </c>
      <c r="H656" s="88">
        <v>124300</v>
      </c>
    </row>
    <row r="657" spans="1:8" ht="12.75">
      <c r="A657" s="13" t="s">
        <v>323</v>
      </c>
      <c r="B657" s="3" t="s">
        <v>33</v>
      </c>
      <c r="C657" s="3"/>
      <c r="D657" s="62"/>
      <c r="E657" s="62"/>
      <c r="F657" s="66">
        <f>F658</f>
        <v>100000</v>
      </c>
      <c r="G657" s="66">
        <f>G658</f>
        <v>100000</v>
      </c>
      <c r="H657" s="66">
        <f>H658</f>
        <v>100000</v>
      </c>
    </row>
    <row r="658" spans="1:8" ht="12.75">
      <c r="A658" s="7" t="s">
        <v>263</v>
      </c>
      <c r="B658" s="3" t="s">
        <v>33</v>
      </c>
      <c r="C658" s="3" t="s">
        <v>327</v>
      </c>
      <c r="D658" s="62" t="s">
        <v>312</v>
      </c>
      <c r="E658" s="62" t="s">
        <v>311</v>
      </c>
      <c r="F658" s="88">
        <v>100000</v>
      </c>
      <c r="G658" s="88">
        <v>100000</v>
      </c>
      <c r="H658" s="88">
        <v>100000</v>
      </c>
    </row>
    <row r="659" spans="1:8" ht="22.5">
      <c r="A659" s="6" t="s">
        <v>299</v>
      </c>
      <c r="B659" s="12" t="s">
        <v>15</v>
      </c>
      <c r="C659" s="3"/>
      <c r="D659" s="62"/>
      <c r="E659" s="62"/>
      <c r="F659" s="66">
        <f>F660+F661</f>
        <v>630000</v>
      </c>
      <c r="G659" s="66">
        <f>G660+G661</f>
        <v>630000</v>
      </c>
      <c r="H659" s="66">
        <f>H660+H661</f>
        <v>630000</v>
      </c>
    </row>
    <row r="660" spans="1:8" ht="12.75">
      <c r="A660" s="7" t="s">
        <v>347</v>
      </c>
      <c r="B660" s="12" t="s">
        <v>15</v>
      </c>
      <c r="C660" s="3" t="s">
        <v>346</v>
      </c>
      <c r="D660" s="3" t="s">
        <v>309</v>
      </c>
      <c r="E660" s="3" t="s">
        <v>317</v>
      </c>
      <c r="F660" s="88">
        <v>250000</v>
      </c>
      <c r="G660" s="88">
        <v>250000</v>
      </c>
      <c r="H660" s="88">
        <v>250000</v>
      </c>
    </row>
    <row r="661" spans="1:8" ht="12.75">
      <c r="A661" s="7" t="s">
        <v>263</v>
      </c>
      <c r="B661" s="12" t="s">
        <v>15</v>
      </c>
      <c r="C661" s="3" t="s">
        <v>327</v>
      </c>
      <c r="D661" s="3" t="s">
        <v>309</v>
      </c>
      <c r="E661" s="3" t="s">
        <v>317</v>
      </c>
      <c r="F661" s="88">
        <v>380000</v>
      </c>
      <c r="G661" s="88">
        <v>380000</v>
      </c>
      <c r="H661" s="88">
        <v>380000</v>
      </c>
    </row>
    <row r="662" spans="1:8" ht="22.5">
      <c r="A662" s="7" t="s">
        <v>16</v>
      </c>
      <c r="B662" s="12" t="s">
        <v>17</v>
      </c>
      <c r="C662" s="3"/>
      <c r="D662" s="3"/>
      <c r="E662" s="3"/>
      <c r="F662" s="63">
        <f>F663</f>
        <v>880000</v>
      </c>
      <c r="G662" s="63">
        <f>G663</f>
        <v>880000</v>
      </c>
      <c r="H662" s="63">
        <f>H663</f>
        <v>880000</v>
      </c>
    </row>
    <row r="663" spans="1:8" ht="12.75">
      <c r="A663" s="7" t="s">
        <v>263</v>
      </c>
      <c r="B663" s="12" t="s">
        <v>17</v>
      </c>
      <c r="C663" s="3" t="s">
        <v>327</v>
      </c>
      <c r="D663" s="3" t="s">
        <v>309</v>
      </c>
      <c r="E663" s="3" t="s">
        <v>317</v>
      </c>
      <c r="F663" s="88">
        <f>880000</f>
        <v>880000</v>
      </c>
      <c r="G663" s="88">
        <f>880000</f>
        <v>880000</v>
      </c>
      <c r="H663" s="88">
        <f>880000</f>
        <v>880000</v>
      </c>
    </row>
    <row r="664" spans="1:8" ht="22.5">
      <c r="A664" s="93" t="s">
        <v>552</v>
      </c>
      <c r="B664" s="71" t="s">
        <v>551</v>
      </c>
      <c r="C664" s="3"/>
      <c r="D664" s="3"/>
      <c r="E664" s="3"/>
      <c r="F664" s="63">
        <f>F665</f>
        <v>10000000</v>
      </c>
      <c r="G664" s="63">
        <f>G665</f>
        <v>6000000</v>
      </c>
      <c r="H664" s="63">
        <f>H665</f>
        <v>6000000</v>
      </c>
    </row>
    <row r="665" spans="1:8" ht="12.75">
      <c r="A665" s="7" t="s">
        <v>178</v>
      </c>
      <c r="B665" s="71" t="s">
        <v>551</v>
      </c>
      <c r="C665" s="71" t="s">
        <v>171</v>
      </c>
      <c r="D665" s="3" t="s">
        <v>140</v>
      </c>
      <c r="E665" s="3" t="s">
        <v>309</v>
      </c>
      <c r="F665" s="90">
        <v>10000000</v>
      </c>
      <c r="G665" s="90">
        <v>6000000</v>
      </c>
      <c r="H665" s="90">
        <v>6000000</v>
      </c>
    </row>
    <row r="666" spans="1:8" ht="22.5">
      <c r="A666" s="7" t="s">
        <v>354</v>
      </c>
      <c r="B666" s="3" t="s">
        <v>42</v>
      </c>
      <c r="C666" s="3"/>
      <c r="D666" s="3"/>
      <c r="E666" s="3"/>
      <c r="F666" s="63">
        <f>F667</f>
        <v>3000000</v>
      </c>
      <c r="G666" s="63">
        <f>G667</f>
        <v>1000000</v>
      </c>
      <c r="H666" s="63">
        <f>H667</f>
        <v>1000000</v>
      </c>
    </row>
    <row r="667" spans="1:8" ht="12.75">
      <c r="A667" s="7" t="s">
        <v>263</v>
      </c>
      <c r="B667" s="3" t="s">
        <v>42</v>
      </c>
      <c r="C667" s="3" t="s">
        <v>327</v>
      </c>
      <c r="D667" s="3" t="s">
        <v>310</v>
      </c>
      <c r="E667" s="3" t="s">
        <v>313</v>
      </c>
      <c r="F667" s="88">
        <v>3000000</v>
      </c>
      <c r="G667" s="88">
        <v>1000000</v>
      </c>
      <c r="H667" s="88">
        <v>1000000</v>
      </c>
    </row>
    <row r="668" spans="1:8" ht="129" customHeight="1">
      <c r="A668" s="8" t="s">
        <v>434</v>
      </c>
      <c r="B668" s="3" t="s">
        <v>5</v>
      </c>
      <c r="C668" s="3"/>
      <c r="D668" s="15"/>
      <c r="E668" s="62"/>
      <c r="F668" s="63">
        <f>F669+F670+F671</f>
        <v>123500</v>
      </c>
      <c r="G668" s="63">
        <f>G669+G670+G671</f>
        <v>123500</v>
      </c>
      <c r="H668" s="63">
        <f>H669+H670+H671</f>
        <v>123500</v>
      </c>
    </row>
    <row r="669" spans="1:8" ht="12.75">
      <c r="A669" s="47" t="s">
        <v>250</v>
      </c>
      <c r="B669" s="3" t="s">
        <v>5</v>
      </c>
      <c r="C669" s="3" t="s">
        <v>324</v>
      </c>
      <c r="D669" s="62" t="s">
        <v>306</v>
      </c>
      <c r="E669" s="62" t="s">
        <v>310</v>
      </c>
      <c r="F669" s="90">
        <f>68200+4600</f>
        <v>72800</v>
      </c>
      <c r="G669" s="90">
        <f>68200+4600</f>
        <v>72800</v>
      </c>
      <c r="H669" s="90">
        <f>68200+4600</f>
        <v>72800</v>
      </c>
    </row>
    <row r="670" spans="1:8" ht="22.5">
      <c r="A670" s="47" t="s">
        <v>251</v>
      </c>
      <c r="B670" s="3" t="s">
        <v>5</v>
      </c>
      <c r="C670" s="3" t="s">
        <v>249</v>
      </c>
      <c r="D670" s="62" t="s">
        <v>306</v>
      </c>
      <c r="E670" s="62" t="s">
        <v>310</v>
      </c>
      <c r="F670" s="90">
        <v>20600</v>
      </c>
      <c r="G670" s="90">
        <v>20600</v>
      </c>
      <c r="H670" s="90">
        <v>20600</v>
      </c>
    </row>
    <row r="671" spans="1:8" ht="12.75">
      <c r="A671" s="8" t="s">
        <v>263</v>
      </c>
      <c r="B671" s="3" t="s">
        <v>5</v>
      </c>
      <c r="C671" s="3" t="s">
        <v>327</v>
      </c>
      <c r="D671" s="62" t="s">
        <v>306</v>
      </c>
      <c r="E671" s="62" t="s">
        <v>310</v>
      </c>
      <c r="F671" s="90">
        <v>30100</v>
      </c>
      <c r="G671" s="90">
        <v>30100</v>
      </c>
      <c r="H671" s="90">
        <v>30100</v>
      </c>
    </row>
    <row r="672" spans="1:8" ht="22.5">
      <c r="A672" s="49" t="s">
        <v>445</v>
      </c>
      <c r="B672" s="70" t="s">
        <v>32</v>
      </c>
      <c r="C672" s="3"/>
      <c r="D672" s="62"/>
      <c r="E672" s="62"/>
      <c r="F672" s="63">
        <f>F673+F674+F675+F676</f>
        <v>67400</v>
      </c>
      <c r="G672" s="63">
        <f>G673+G674+G675+G676</f>
        <v>67400</v>
      </c>
      <c r="H672" s="63">
        <f>H673+H674+H675+H676</f>
        <v>67400</v>
      </c>
    </row>
    <row r="673" spans="1:8" ht="12.75">
      <c r="A673" s="6" t="s">
        <v>250</v>
      </c>
      <c r="B673" s="70" t="s">
        <v>32</v>
      </c>
      <c r="C673" s="12" t="s">
        <v>324</v>
      </c>
      <c r="D673" s="62" t="s">
        <v>311</v>
      </c>
      <c r="E673" s="62" t="s">
        <v>311</v>
      </c>
      <c r="F673" s="90">
        <f>42252.69+4800</f>
        <v>47052.69</v>
      </c>
      <c r="G673" s="90">
        <f>42252.69+4800</f>
        <v>47052.69</v>
      </c>
      <c r="H673" s="90">
        <f>42252.69+4800</f>
        <v>47052.69</v>
      </c>
    </row>
    <row r="674" spans="1:8" ht="22.5">
      <c r="A674" s="6" t="s">
        <v>251</v>
      </c>
      <c r="B674" s="70" t="s">
        <v>32</v>
      </c>
      <c r="C674" s="12" t="s">
        <v>249</v>
      </c>
      <c r="D674" s="62" t="s">
        <v>311</v>
      </c>
      <c r="E674" s="62" t="s">
        <v>311</v>
      </c>
      <c r="F674" s="90">
        <v>12700</v>
      </c>
      <c r="G674" s="90">
        <v>12700</v>
      </c>
      <c r="H674" s="90">
        <v>12700</v>
      </c>
    </row>
    <row r="675" spans="1:8" ht="12.75">
      <c r="A675" s="7" t="s">
        <v>347</v>
      </c>
      <c r="B675" s="70" t="s">
        <v>32</v>
      </c>
      <c r="C675" s="12" t="s">
        <v>346</v>
      </c>
      <c r="D675" s="62" t="s">
        <v>311</v>
      </c>
      <c r="E675" s="62" t="s">
        <v>311</v>
      </c>
      <c r="F675" s="90">
        <v>800</v>
      </c>
      <c r="G675" s="90">
        <v>800</v>
      </c>
      <c r="H675" s="90">
        <v>800</v>
      </c>
    </row>
    <row r="676" spans="1:8" ht="12.75">
      <c r="A676" s="7" t="s">
        <v>263</v>
      </c>
      <c r="B676" s="70" t="s">
        <v>32</v>
      </c>
      <c r="C676" s="12" t="s">
        <v>327</v>
      </c>
      <c r="D676" s="62" t="s">
        <v>311</v>
      </c>
      <c r="E676" s="62" t="s">
        <v>311</v>
      </c>
      <c r="F676" s="90">
        <v>6847.31</v>
      </c>
      <c r="G676" s="90">
        <v>6847.31</v>
      </c>
      <c r="H676" s="90">
        <v>6847.31</v>
      </c>
    </row>
    <row r="677" spans="3:7" s="50" customFormat="1" ht="12.75">
      <c r="C677" s="59"/>
      <c r="G677" s="60"/>
    </row>
    <row r="678" spans="1:7" s="50" customFormat="1" ht="12.75">
      <c r="A678" s="50" t="s">
        <v>463</v>
      </c>
      <c r="C678" s="59"/>
      <c r="G678" s="60"/>
    </row>
  </sheetData>
  <sheetProtection/>
  <mergeCells count="8">
    <mergeCell ref="B1:H6"/>
    <mergeCell ref="A9:G9"/>
    <mergeCell ref="A11:A12"/>
    <mergeCell ref="A8:H8"/>
    <mergeCell ref="H11:H12"/>
    <mergeCell ref="B11:E11"/>
    <mergeCell ref="F11:F12"/>
    <mergeCell ref="G11:G12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Начальник отдела</cp:lastModifiedBy>
  <cp:lastPrinted>2021-12-21T09:47:00Z</cp:lastPrinted>
  <dcterms:created xsi:type="dcterms:W3CDTF">2007-09-27T04:48:52Z</dcterms:created>
  <dcterms:modified xsi:type="dcterms:W3CDTF">2021-12-24T04:23:40Z</dcterms:modified>
  <cp:category/>
  <cp:version/>
  <cp:contentType/>
  <cp:contentStatus/>
</cp:coreProperties>
</file>