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320" windowHeight="12540" activeTab="5"/>
  </bookViews>
  <sheets>
    <sheet name="долгая 4-1" sheetId="1" r:id="rId1"/>
    <sheet name="долгая 2" sheetId="2" r:id="rId2"/>
    <sheet name="сысерть" sheetId="3" r:id="rId3"/>
    <sheet name="долгая 4-2" sheetId="4" r:id="rId4"/>
    <sheet name="долгая 3" sheetId="5" r:id="rId5"/>
    <sheet name="пр.декл" sheetId="6" r:id="rId6"/>
  </sheets>
  <definedNames>
    <definedName name="_xlnm.Print_Titles" localSheetId="1">'долгая 2'!$2:$3</definedName>
    <definedName name="_xlnm.Print_Titles" localSheetId="4">'долгая 3'!$3:$3</definedName>
    <definedName name="_xlnm.Print_Titles" localSheetId="0">'долгая 4-1'!$3:$3</definedName>
    <definedName name="_xlnm.Print_Titles" localSheetId="3">'долгая 4-2'!$3:$3</definedName>
    <definedName name="_xlnm.Print_Titles" localSheetId="5">'пр.декл'!$4:$5</definedName>
    <definedName name="_xlnm.Print_Titles" localSheetId="2">'сысерть'!$3:$3</definedName>
  </definedNames>
  <calcPr fullCalcOnLoad="1"/>
</workbook>
</file>

<file path=xl/sharedStrings.xml><?xml version="1.0" encoding="utf-8"?>
<sst xmlns="http://schemas.openxmlformats.org/spreadsheetml/2006/main" count="400" uniqueCount="86">
  <si>
    <t>Этаж</t>
  </si>
  <si>
    <t>Общая площадь
с лоджией
(с коэф. 0,5),
кв.м.</t>
  </si>
  <si>
    <t>Покупатель</t>
  </si>
  <si>
    <t>фонд</t>
  </si>
  <si>
    <t>рынок</t>
  </si>
  <si>
    <t>Кол-во
комнат</t>
  </si>
  <si>
    <t>№
кв</t>
  </si>
  <si>
    <t>цена</t>
  </si>
  <si>
    <t>стоимость</t>
  </si>
  <si>
    <t>Подъезд</t>
  </si>
  <si>
    <t>Всего рынок</t>
  </si>
  <si>
    <t>Всего фонд</t>
  </si>
  <si>
    <t>ВСЕГО</t>
  </si>
  <si>
    <t>Общая площадь,
кв.м.</t>
  </si>
  <si>
    <t>Лоджия
(с коэф. 0,5),
кв.м.</t>
  </si>
  <si>
    <t>Отклонение
от проекта,
кв.м.</t>
  </si>
  <si>
    <t>факт</t>
  </si>
  <si>
    <t>Планируемая цена</t>
  </si>
  <si>
    <t>Фактическая цена</t>
  </si>
  <si>
    <t>Остаток
поступлений</t>
  </si>
  <si>
    <t>План-факт
поступлений</t>
  </si>
  <si>
    <t>в том числе</t>
  </si>
  <si>
    <t>I/2013</t>
  </si>
  <si>
    <t>II/2013</t>
  </si>
  <si>
    <t>III/2013</t>
  </si>
  <si>
    <t>IV/2013</t>
  </si>
  <si>
    <t>V/2013</t>
  </si>
  <si>
    <t>VI/2013</t>
  </si>
  <si>
    <t>VII/2013</t>
  </si>
  <si>
    <t>VIII/2013</t>
  </si>
  <si>
    <t>IX/2013</t>
  </si>
  <si>
    <t>X/2013</t>
  </si>
  <si>
    <t>XI/2013</t>
  </si>
  <si>
    <t>XII/2013</t>
  </si>
  <si>
    <t>Входящая цена
(себестоимость)</t>
  </si>
  <si>
    <t>Реализация ЗАО "Тургаз"</t>
  </si>
  <si>
    <t>Реализация ФЖР "Уралтрансгаз-Жилстрой"</t>
  </si>
  <si>
    <t>Сухорукова Н.В., Сухоруков О.В. 
36-Длг/3 от 05.03.13</t>
  </si>
  <si>
    <t>Тистова Е.В.
26-Длг/3 от 13.02.13</t>
  </si>
  <si>
    <t>Задорожный В.М.
3-Длг/3  от 31.01.13</t>
  </si>
  <si>
    <t>Сосновских А.А.
10-Длг/3  от 01.02.13</t>
  </si>
  <si>
    <t>Бреднев В.С.
35-Длг/3 от 28.02.13</t>
  </si>
  <si>
    <t>Лескович О.Н.
27-Длг/3  от 13.02.13</t>
  </si>
  <si>
    <t>Соловьев К.А.
22-Длг/3  от 06.02.13</t>
  </si>
  <si>
    <t>Куренков А.А.
4-Длг/3  от 06.02.13</t>
  </si>
  <si>
    <t xml:space="preserve">Еремин А.В. 
30-Длг/3 от 28.02.13 </t>
  </si>
  <si>
    <t>Кармацких  А.С.
Предварит. Дог. от 06.03.13</t>
  </si>
  <si>
    <t xml:space="preserve">Богданов В.В. 
31-Длг/3 от 18.03.13 </t>
  </si>
  <si>
    <t>Султанов М.Р.
16-Длг/3  от 05.02.13</t>
  </si>
  <si>
    <t>Онищенко П.Н. 
37-Длг/3 от 13.03.13</t>
  </si>
  <si>
    <t>Супулов О.А.
20-Длг/3  от 06.02.13</t>
  </si>
  <si>
    <t>Бородина В.В.
28-Длг/3 от 18.03.13</t>
  </si>
  <si>
    <t>Вагапов Е.Ш.
24-Длг/3  от 13.02.13</t>
  </si>
  <si>
    <t>Гущин С.П. 
29-Длг/3 от 05.03.13</t>
  </si>
  <si>
    <t xml:space="preserve">Хасанжанов Л.Ф.
25-Длг/3 от 28.02.13 </t>
  </si>
  <si>
    <t>Морозова О.А.
8-Длг/3  от 01.02.13</t>
  </si>
  <si>
    <t>Климов А.Я. 
32-Длг/3 от 28.02.13</t>
  </si>
  <si>
    <t>Тумасов А.М.
21-Длг/3  от 06.02.13</t>
  </si>
  <si>
    <t>Алогова Л.В.
15-Длг/3  от 05.02.13</t>
  </si>
  <si>
    <t>Шафиков М.М.
2-Длг/3 от 31.01.13</t>
  </si>
  <si>
    <t>Крестьянников А.В.
12-Длг/3  от 01.02.13</t>
  </si>
  <si>
    <t>Солодченков А.И.
предварит. Дог.  от 06.03.13</t>
  </si>
  <si>
    <t>Есауленко А.Б.
18-Длг/3  от 06.02.13</t>
  </si>
  <si>
    <t>Чикалин Е.А.
9-Длг/3  от 01.02.13</t>
  </si>
  <si>
    <t>Шпаковский В.А.
19-Длг/3  от 06.02.13</t>
  </si>
  <si>
    <t>Комлева В.А.
17-Длг/3  от 05.02.13</t>
  </si>
  <si>
    <t>Битюков С.М. 
0 от 00.00.00</t>
  </si>
  <si>
    <t>Султанбекова Г.М. 
33-Длг/3 от</t>
  </si>
  <si>
    <t>Тузов А.Р.
7-Длг/3  от 31.01.13</t>
  </si>
  <si>
    <t>Ягафаров Н.Р.
6-Длг/3  от 31.01.13</t>
  </si>
  <si>
    <t>Веклич В.Ю.
1-Длг/3 от 31.01.13</t>
  </si>
  <si>
    <t>Нефедов В.В.
23-Длг/3  от 06.02.13</t>
  </si>
  <si>
    <t>Даниленко В.В.
Предварит. Дог. От06.03.13</t>
  </si>
  <si>
    <t>Шубенков В.И.
11-Длг/3  от 01.02.13</t>
  </si>
  <si>
    <t>Ватутин В.С.
5-Длг/3  от 06.02.13</t>
  </si>
  <si>
    <t>Родилов А.И.
13-Длг/3  от 01.02.13</t>
  </si>
  <si>
    <t>Белокопытов В.И. 
34-Длг/3  от 28.02.13</t>
  </si>
  <si>
    <t>Бородатов А.В.
14-Длг/3  от 01.02.13</t>
  </si>
  <si>
    <t>Коваленко А.С.
0 от 00.00.00</t>
  </si>
  <si>
    <t>Общая проектная площадь без лоджией,
кв.м.</t>
  </si>
  <si>
    <t>№
п/п</t>
  </si>
  <si>
    <t>Проектный номер квартиры</t>
  </si>
  <si>
    <t>Общая проектная площадь с лоджией
(с коэф. 0,5),
кв.м.</t>
  </si>
  <si>
    <t>Количество
комнат</t>
  </si>
  <si>
    <t>ИТОГО</t>
  </si>
  <si>
    <t>Приложение №1 к проектной декларации строительства в редакции от "03" июня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</si>
</sst>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indexed="9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4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68" fontId="6" fillId="34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50" fillId="36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4" fontId="50" fillId="36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54" fillId="34" borderId="13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3" sqref="F3"/>
    </sheetView>
  </sheetViews>
  <sheetFormatPr defaultColWidth="8.88671875" defaultRowHeight="15"/>
  <cols>
    <col min="1" max="4" width="5.77734375" style="8" customWidth="1"/>
    <col min="5" max="9" width="8.77734375" style="8" customWidth="1"/>
    <col min="10" max="10" width="5.77734375" style="8" customWidth="1"/>
    <col min="11" max="11" width="15.77734375" style="8" customWidth="1"/>
    <col min="12" max="12" width="7.77734375" style="9" customWidth="1"/>
    <col min="13" max="13" width="9.77734375" style="9" customWidth="1"/>
    <col min="14" max="16384" width="8.88671875" style="8" customWidth="1"/>
  </cols>
  <sheetData>
    <row r="2" spans="6:9" ht="11.25">
      <c r="F2" s="48" t="s">
        <v>16</v>
      </c>
      <c r="G2" s="48"/>
      <c r="H2" s="48"/>
      <c r="I2" s="48"/>
    </row>
    <row r="3" spans="1:13" s="11" customFormat="1" ht="52.5">
      <c r="A3" s="1" t="s">
        <v>6</v>
      </c>
      <c r="B3" s="1" t="s">
        <v>5</v>
      </c>
      <c r="C3" s="1" t="s">
        <v>0</v>
      </c>
      <c r="D3" s="1" t="s">
        <v>9</v>
      </c>
      <c r="E3" s="1" t="s">
        <v>1</v>
      </c>
      <c r="F3" s="1" t="s">
        <v>13</v>
      </c>
      <c r="G3" s="1" t="s">
        <v>14</v>
      </c>
      <c r="H3" s="1" t="s">
        <v>1</v>
      </c>
      <c r="I3" s="1" t="s">
        <v>15</v>
      </c>
      <c r="J3" s="1"/>
      <c r="K3" s="1" t="s">
        <v>2</v>
      </c>
      <c r="L3" s="4" t="s">
        <v>7</v>
      </c>
      <c r="M3" s="4" t="s">
        <v>8</v>
      </c>
    </row>
    <row r="4" spans="1:13" s="10" customFormat="1" ht="11.25">
      <c r="A4" s="45" t="s">
        <v>10</v>
      </c>
      <c r="B4" s="46"/>
      <c r="C4" s="46"/>
      <c r="D4" s="47"/>
      <c r="E4" s="15"/>
      <c r="F4" s="15"/>
      <c r="G4" s="15"/>
      <c r="H4" s="15"/>
      <c r="I4" s="15"/>
      <c r="J4" s="13"/>
      <c r="K4" s="14"/>
      <c r="L4" s="12"/>
      <c r="M4" s="12"/>
    </row>
    <row r="5" spans="1:13" s="10" customFormat="1" ht="11.25">
      <c r="A5" s="45" t="s">
        <v>11</v>
      </c>
      <c r="B5" s="46"/>
      <c r="C5" s="46"/>
      <c r="D5" s="47"/>
      <c r="E5" s="15"/>
      <c r="F5" s="15"/>
      <c r="G5" s="15"/>
      <c r="H5" s="15"/>
      <c r="I5" s="15"/>
      <c r="J5" s="13"/>
      <c r="K5" s="14"/>
      <c r="L5" s="12"/>
      <c r="M5" s="12"/>
    </row>
    <row r="6" spans="1:13" s="10" customFormat="1" ht="11.25">
      <c r="A6" s="45" t="s">
        <v>12</v>
      </c>
      <c r="B6" s="46"/>
      <c r="C6" s="46"/>
      <c r="D6" s="47"/>
      <c r="E6" s="15">
        <f>SUM(E7:E40)</f>
        <v>2147.4400000000005</v>
      </c>
      <c r="F6" s="15">
        <f>SUM(F7:F40)</f>
        <v>2052.6</v>
      </c>
      <c r="G6" s="15">
        <f>SUM(G7:G40)</f>
        <v>103.99999999999993</v>
      </c>
      <c r="H6" s="15">
        <f>SUM(H7:H40)</f>
        <v>2156.6</v>
      </c>
      <c r="I6" s="15">
        <f>SUM(I7:I40)</f>
        <v>9.159999999999961</v>
      </c>
      <c r="J6" s="13">
        <v>80</v>
      </c>
      <c r="K6" s="14"/>
      <c r="L6" s="12">
        <f>M6/E6</f>
        <v>0</v>
      </c>
      <c r="M6" s="12">
        <f>SUM(M7:M40)</f>
        <v>0</v>
      </c>
    </row>
    <row r="7" spans="1:13" ht="11.25">
      <c r="A7" s="3">
        <v>1</v>
      </c>
      <c r="B7" s="3">
        <v>3</v>
      </c>
      <c r="C7" s="3">
        <v>1</v>
      </c>
      <c r="D7" s="3">
        <v>1</v>
      </c>
      <c r="E7" s="5">
        <f>80.47+5.07/2</f>
        <v>83.005</v>
      </c>
      <c r="F7" s="5">
        <f>80.5</f>
        <v>80.5</v>
      </c>
      <c r="G7" s="5">
        <f>2.6</f>
        <v>2.6</v>
      </c>
      <c r="H7" s="5">
        <f>F7+G7</f>
        <v>83.1</v>
      </c>
      <c r="I7" s="5">
        <f>H7-E7</f>
        <v>0.09499999999999886</v>
      </c>
      <c r="J7" s="3"/>
      <c r="K7" s="5"/>
      <c r="L7" s="6"/>
      <c r="M7" s="6">
        <f aca="true" t="shared" si="0" ref="M7:M40">E7*L7</f>
        <v>0</v>
      </c>
    </row>
    <row r="8" spans="1:13" ht="11.25">
      <c r="A8" s="3">
        <v>2</v>
      </c>
      <c r="B8" s="3">
        <v>2</v>
      </c>
      <c r="C8" s="3">
        <v>1</v>
      </c>
      <c r="D8" s="3">
        <v>1</v>
      </c>
      <c r="E8" s="5">
        <f>65.17+5.07</f>
        <v>70.24000000000001</v>
      </c>
      <c r="F8" s="5">
        <f>65.1</f>
        <v>65.1</v>
      </c>
      <c r="G8" s="5">
        <v>5.2</v>
      </c>
      <c r="H8" s="5">
        <f aca="true" t="shared" si="1" ref="H8:H40">F8+G8</f>
        <v>70.3</v>
      </c>
      <c r="I8" s="5">
        <f aca="true" t="shared" si="2" ref="I8:I40">H8-E8</f>
        <v>0.05999999999998806</v>
      </c>
      <c r="J8" s="3"/>
      <c r="K8" s="5"/>
      <c r="L8" s="6"/>
      <c r="M8" s="6">
        <f t="shared" si="0"/>
        <v>0</v>
      </c>
    </row>
    <row r="9" spans="1:13" ht="11.25">
      <c r="A9" s="3">
        <v>3</v>
      </c>
      <c r="B9" s="3">
        <v>2</v>
      </c>
      <c r="C9" s="3">
        <v>1</v>
      </c>
      <c r="D9" s="3">
        <v>1</v>
      </c>
      <c r="E9" s="5">
        <f>62.01+5.07/2</f>
        <v>64.545</v>
      </c>
      <c r="F9" s="5">
        <v>62.3</v>
      </c>
      <c r="G9" s="5">
        <v>2.6</v>
      </c>
      <c r="H9" s="5">
        <f t="shared" si="1"/>
        <v>64.89999999999999</v>
      </c>
      <c r="I9" s="5">
        <f t="shared" si="2"/>
        <v>0.35499999999998977</v>
      </c>
      <c r="J9" s="3"/>
      <c r="K9" s="5"/>
      <c r="L9" s="6"/>
      <c r="M9" s="6">
        <f t="shared" si="0"/>
        <v>0</v>
      </c>
    </row>
    <row r="10" spans="1:13" ht="11.25">
      <c r="A10" s="3">
        <v>4</v>
      </c>
      <c r="B10" s="3">
        <v>3</v>
      </c>
      <c r="C10" s="3">
        <v>2</v>
      </c>
      <c r="D10" s="3">
        <v>1</v>
      </c>
      <c r="E10" s="5">
        <f>80.47+5.07/2</f>
        <v>83.005</v>
      </c>
      <c r="F10" s="5">
        <v>80.7</v>
      </c>
      <c r="G10" s="5">
        <v>2.6</v>
      </c>
      <c r="H10" s="5">
        <f t="shared" si="1"/>
        <v>83.3</v>
      </c>
      <c r="I10" s="5">
        <f t="shared" si="2"/>
        <v>0.2950000000000017</v>
      </c>
      <c r="J10" s="3"/>
      <c r="K10" s="5"/>
      <c r="L10" s="6"/>
      <c r="M10" s="6">
        <f t="shared" si="0"/>
        <v>0</v>
      </c>
    </row>
    <row r="11" spans="1:13" ht="11.25">
      <c r="A11" s="3">
        <v>5</v>
      </c>
      <c r="B11" s="3">
        <v>2</v>
      </c>
      <c r="C11" s="3">
        <v>2</v>
      </c>
      <c r="D11" s="3">
        <v>1</v>
      </c>
      <c r="E11" s="5">
        <f>65.17+5.07</f>
        <v>70.24000000000001</v>
      </c>
      <c r="F11" s="5">
        <v>64.9</v>
      </c>
      <c r="G11" s="5">
        <v>5.2</v>
      </c>
      <c r="H11" s="5">
        <f t="shared" si="1"/>
        <v>70.10000000000001</v>
      </c>
      <c r="I11" s="5">
        <f t="shared" si="2"/>
        <v>-0.14000000000000057</v>
      </c>
      <c r="J11" s="3"/>
      <c r="K11" s="5"/>
      <c r="L11" s="6"/>
      <c r="M11" s="6">
        <f t="shared" si="0"/>
        <v>0</v>
      </c>
    </row>
    <row r="12" spans="1:13" ht="11.25">
      <c r="A12" s="3">
        <v>6</v>
      </c>
      <c r="B12" s="3">
        <v>2</v>
      </c>
      <c r="C12" s="3">
        <v>2</v>
      </c>
      <c r="D12" s="3">
        <v>1</v>
      </c>
      <c r="E12" s="5">
        <f>62.01+5.07/2</f>
        <v>64.545</v>
      </c>
      <c r="F12" s="5">
        <v>62.6</v>
      </c>
      <c r="G12" s="5">
        <v>2.6</v>
      </c>
      <c r="H12" s="5">
        <f t="shared" si="1"/>
        <v>65.2</v>
      </c>
      <c r="I12" s="5">
        <f t="shared" si="2"/>
        <v>0.6550000000000011</v>
      </c>
      <c r="J12" s="3"/>
      <c r="K12" s="5"/>
      <c r="L12" s="6"/>
      <c r="M12" s="6">
        <f t="shared" si="0"/>
        <v>0</v>
      </c>
    </row>
    <row r="13" spans="1:13" ht="11.25">
      <c r="A13" s="3">
        <v>7</v>
      </c>
      <c r="B13" s="3">
        <v>3</v>
      </c>
      <c r="C13" s="3">
        <v>3</v>
      </c>
      <c r="D13" s="3">
        <v>1</v>
      </c>
      <c r="E13" s="5">
        <f>80.47+5.07/2</f>
        <v>83.005</v>
      </c>
      <c r="F13" s="5">
        <v>80.3</v>
      </c>
      <c r="G13" s="5">
        <v>2.6</v>
      </c>
      <c r="H13" s="5">
        <f t="shared" si="1"/>
        <v>82.89999999999999</v>
      </c>
      <c r="I13" s="5">
        <f t="shared" si="2"/>
        <v>-0.10500000000000398</v>
      </c>
      <c r="J13" s="3"/>
      <c r="K13" s="5"/>
      <c r="L13" s="6"/>
      <c r="M13" s="6">
        <f t="shared" si="0"/>
        <v>0</v>
      </c>
    </row>
    <row r="14" spans="1:13" ht="11.25">
      <c r="A14" s="3">
        <v>8</v>
      </c>
      <c r="B14" s="3">
        <v>2</v>
      </c>
      <c r="C14" s="3">
        <v>3</v>
      </c>
      <c r="D14" s="3">
        <v>1</v>
      </c>
      <c r="E14" s="5">
        <f>65.17+5.07</f>
        <v>70.24000000000001</v>
      </c>
      <c r="F14" s="5">
        <v>64.9</v>
      </c>
      <c r="G14" s="5">
        <v>5.2</v>
      </c>
      <c r="H14" s="5">
        <f t="shared" si="1"/>
        <v>70.10000000000001</v>
      </c>
      <c r="I14" s="5">
        <f t="shared" si="2"/>
        <v>-0.14000000000000057</v>
      </c>
      <c r="J14" s="3"/>
      <c r="K14" s="5"/>
      <c r="L14" s="6"/>
      <c r="M14" s="6">
        <f t="shared" si="0"/>
        <v>0</v>
      </c>
    </row>
    <row r="15" spans="1:13" ht="11.25">
      <c r="A15" s="3">
        <v>9</v>
      </c>
      <c r="B15" s="3">
        <v>2</v>
      </c>
      <c r="C15" s="3">
        <v>3</v>
      </c>
      <c r="D15" s="3">
        <v>1</v>
      </c>
      <c r="E15" s="5">
        <f>62.01+5.07/2</f>
        <v>64.545</v>
      </c>
      <c r="F15" s="5">
        <v>62.2</v>
      </c>
      <c r="G15" s="5">
        <v>2.6</v>
      </c>
      <c r="H15" s="5">
        <f t="shared" si="1"/>
        <v>64.8</v>
      </c>
      <c r="I15" s="5">
        <f t="shared" si="2"/>
        <v>0.25499999999999545</v>
      </c>
      <c r="J15" s="3"/>
      <c r="K15" s="5"/>
      <c r="L15" s="6"/>
      <c r="M15" s="6">
        <f t="shared" si="0"/>
        <v>0</v>
      </c>
    </row>
    <row r="16" spans="1:13" ht="11.25">
      <c r="A16" s="3">
        <v>10</v>
      </c>
      <c r="B16" s="3">
        <v>3</v>
      </c>
      <c r="C16" s="3">
        <v>4</v>
      </c>
      <c r="D16" s="3">
        <v>1</v>
      </c>
      <c r="E16" s="5">
        <f>80.47+5.07/2</f>
        <v>83.005</v>
      </c>
      <c r="F16" s="5">
        <v>80.6</v>
      </c>
      <c r="G16" s="5">
        <v>2.6</v>
      </c>
      <c r="H16" s="5">
        <f t="shared" si="1"/>
        <v>83.19999999999999</v>
      </c>
      <c r="I16" s="5">
        <f t="shared" si="2"/>
        <v>0.19499999999999318</v>
      </c>
      <c r="J16" s="3"/>
      <c r="K16" s="5"/>
      <c r="L16" s="6"/>
      <c r="M16" s="6">
        <f t="shared" si="0"/>
        <v>0</v>
      </c>
    </row>
    <row r="17" spans="1:13" ht="11.25">
      <c r="A17" s="3">
        <v>11</v>
      </c>
      <c r="B17" s="3">
        <v>2</v>
      </c>
      <c r="C17" s="3">
        <v>4</v>
      </c>
      <c r="D17" s="3">
        <v>1</v>
      </c>
      <c r="E17" s="5">
        <f>65.17+5.07</f>
        <v>70.24000000000001</v>
      </c>
      <c r="F17" s="5">
        <v>64.7</v>
      </c>
      <c r="G17" s="5">
        <v>5.2</v>
      </c>
      <c r="H17" s="5">
        <f t="shared" si="1"/>
        <v>69.9</v>
      </c>
      <c r="I17" s="5">
        <f t="shared" si="2"/>
        <v>-0.3400000000000034</v>
      </c>
      <c r="J17" s="3"/>
      <c r="K17" s="5"/>
      <c r="L17" s="6"/>
      <c r="M17" s="6">
        <f t="shared" si="0"/>
        <v>0</v>
      </c>
    </row>
    <row r="18" spans="1:13" ht="11.25">
      <c r="A18" s="3">
        <v>12</v>
      </c>
      <c r="B18" s="3">
        <v>2</v>
      </c>
      <c r="C18" s="3">
        <v>4</v>
      </c>
      <c r="D18" s="3">
        <v>1</v>
      </c>
      <c r="E18" s="5">
        <f>62.01+5.07/2</f>
        <v>64.545</v>
      </c>
      <c r="F18" s="5">
        <v>62.6</v>
      </c>
      <c r="G18" s="5">
        <v>2.6</v>
      </c>
      <c r="H18" s="5">
        <f t="shared" si="1"/>
        <v>65.2</v>
      </c>
      <c r="I18" s="5">
        <f t="shared" si="2"/>
        <v>0.6550000000000011</v>
      </c>
      <c r="J18" s="3"/>
      <c r="K18" s="5"/>
      <c r="L18" s="6"/>
      <c r="M18" s="6">
        <f t="shared" si="0"/>
        <v>0</v>
      </c>
    </row>
    <row r="19" spans="1:13" ht="11.25">
      <c r="A19" s="3">
        <v>13</v>
      </c>
      <c r="B19" s="3">
        <v>3</v>
      </c>
      <c r="C19" s="3">
        <v>5</v>
      </c>
      <c r="D19" s="3">
        <v>1</v>
      </c>
      <c r="E19" s="5">
        <f>80.47+5.07/2</f>
        <v>83.005</v>
      </c>
      <c r="F19" s="5">
        <v>80.8</v>
      </c>
      <c r="G19" s="5">
        <v>2.6</v>
      </c>
      <c r="H19" s="5">
        <f t="shared" si="1"/>
        <v>83.39999999999999</v>
      </c>
      <c r="I19" s="5">
        <f t="shared" si="2"/>
        <v>0.394999999999996</v>
      </c>
      <c r="J19" s="3"/>
      <c r="K19" s="5"/>
      <c r="L19" s="6"/>
      <c r="M19" s="6">
        <f t="shared" si="0"/>
        <v>0</v>
      </c>
    </row>
    <row r="20" spans="1:13" ht="11.25">
      <c r="A20" s="3">
        <v>14</v>
      </c>
      <c r="B20" s="3">
        <v>2</v>
      </c>
      <c r="C20" s="3">
        <v>5</v>
      </c>
      <c r="D20" s="3">
        <v>1</v>
      </c>
      <c r="E20" s="5">
        <f>65.17+5.07</f>
        <v>70.24000000000001</v>
      </c>
      <c r="F20" s="5">
        <v>65.2</v>
      </c>
      <c r="G20" s="5">
        <v>5.2</v>
      </c>
      <c r="H20" s="5">
        <f t="shared" si="1"/>
        <v>70.4</v>
      </c>
      <c r="I20" s="5">
        <f t="shared" si="2"/>
        <v>0.1599999999999966</v>
      </c>
      <c r="J20" s="3"/>
      <c r="K20" s="5"/>
      <c r="L20" s="6"/>
      <c r="M20" s="6">
        <f t="shared" si="0"/>
        <v>0</v>
      </c>
    </row>
    <row r="21" spans="1:13" ht="11.25">
      <c r="A21" s="3">
        <v>15</v>
      </c>
      <c r="B21" s="3">
        <v>2</v>
      </c>
      <c r="C21" s="3">
        <v>5</v>
      </c>
      <c r="D21" s="3">
        <v>1</v>
      </c>
      <c r="E21" s="5">
        <f>62.01+5.07/2</f>
        <v>64.545</v>
      </c>
      <c r="F21" s="5">
        <v>62.5</v>
      </c>
      <c r="G21" s="5">
        <v>2.6</v>
      </c>
      <c r="H21" s="5">
        <f t="shared" si="1"/>
        <v>65.1</v>
      </c>
      <c r="I21" s="5">
        <f t="shared" si="2"/>
        <v>0.5549999999999926</v>
      </c>
      <c r="J21" s="3"/>
      <c r="K21" s="5"/>
      <c r="L21" s="6"/>
      <c r="M21" s="6">
        <f t="shared" si="0"/>
        <v>0</v>
      </c>
    </row>
    <row r="22" spans="1:13" ht="11.25">
      <c r="A22" s="3">
        <v>16</v>
      </c>
      <c r="B22" s="3">
        <v>2</v>
      </c>
      <c r="C22" s="3">
        <v>1</v>
      </c>
      <c r="D22" s="3">
        <v>2</v>
      </c>
      <c r="E22" s="5">
        <f>61.72+5.07/2</f>
        <v>64.255</v>
      </c>
      <c r="F22" s="5">
        <v>64</v>
      </c>
      <c r="G22" s="5">
        <v>2.6</v>
      </c>
      <c r="H22" s="5">
        <f t="shared" si="1"/>
        <v>66.6</v>
      </c>
      <c r="I22" s="5">
        <f t="shared" si="2"/>
        <v>2.344999999999999</v>
      </c>
      <c r="J22" s="5"/>
      <c r="K22" s="5"/>
      <c r="L22" s="6"/>
      <c r="M22" s="6">
        <f t="shared" si="0"/>
        <v>0</v>
      </c>
    </row>
    <row r="23" spans="1:13" ht="11.25">
      <c r="A23" s="3">
        <v>17</v>
      </c>
      <c r="B23" s="3">
        <v>2</v>
      </c>
      <c r="C23" s="3">
        <v>1</v>
      </c>
      <c r="D23" s="3">
        <v>2</v>
      </c>
      <c r="E23" s="5">
        <f>71.83+5.07</f>
        <v>76.9</v>
      </c>
      <c r="F23" s="5">
        <v>71.6</v>
      </c>
      <c r="G23" s="5">
        <v>5.2</v>
      </c>
      <c r="H23" s="5">
        <f t="shared" si="1"/>
        <v>76.8</v>
      </c>
      <c r="I23" s="5">
        <f t="shared" si="2"/>
        <v>-0.10000000000000853</v>
      </c>
      <c r="J23" s="5"/>
      <c r="K23" s="5"/>
      <c r="L23" s="6"/>
      <c r="M23" s="6">
        <f t="shared" si="0"/>
        <v>0</v>
      </c>
    </row>
    <row r="24" spans="1:13" ht="11.25">
      <c r="A24" s="3">
        <v>18</v>
      </c>
      <c r="B24" s="3">
        <v>2</v>
      </c>
      <c r="C24" s="3">
        <v>1</v>
      </c>
      <c r="D24" s="3">
        <v>2</v>
      </c>
      <c r="E24" s="5">
        <f>61.56+5.07/2</f>
        <v>64.095</v>
      </c>
      <c r="F24" s="5">
        <v>61.5</v>
      </c>
      <c r="G24" s="5">
        <v>2.6</v>
      </c>
      <c r="H24" s="5">
        <f t="shared" si="1"/>
        <v>64.1</v>
      </c>
      <c r="I24" s="5">
        <f t="shared" si="2"/>
        <v>0.0049999999999954525</v>
      </c>
      <c r="J24" s="5"/>
      <c r="K24" s="5"/>
      <c r="L24" s="6"/>
      <c r="M24" s="6">
        <f t="shared" si="0"/>
        <v>0</v>
      </c>
    </row>
    <row r="25" spans="1:13" ht="11.25">
      <c r="A25" s="3">
        <v>19</v>
      </c>
      <c r="B25" s="3">
        <v>2</v>
      </c>
      <c r="C25" s="3">
        <v>2</v>
      </c>
      <c r="D25" s="3">
        <v>2</v>
      </c>
      <c r="E25" s="5">
        <f>62.01+5.07/2</f>
        <v>64.545</v>
      </c>
      <c r="F25" s="5">
        <v>62.1</v>
      </c>
      <c r="G25" s="5">
        <v>2.6</v>
      </c>
      <c r="H25" s="5">
        <f t="shared" si="1"/>
        <v>64.7</v>
      </c>
      <c r="I25" s="5">
        <f t="shared" si="2"/>
        <v>0.15500000000000114</v>
      </c>
      <c r="J25" s="5"/>
      <c r="K25" s="5"/>
      <c r="L25" s="6"/>
      <c r="M25" s="6">
        <f t="shared" si="0"/>
        <v>0</v>
      </c>
    </row>
    <row r="26" spans="1:13" ht="11.25">
      <c r="A26" s="3">
        <v>20</v>
      </c>
      <c r="B26" s="3">
        <v>1</v>
      </c>
      <c r="C26" s="3">
        <v>2</v>
      </c>
      <c r="D26" s="3">
        <v>2</v>
      </c>
      <c r="E26" s="5">
        <f>39.8+5.07/2</f>
        <v>42.334999999999994</v>
      </c>
      <c r="F26" s="5">
        <v>39.9</v>
      </c>
      <c r="G26" s="5">
        <v>2.6</v>
      </c>
      <c r="H26" s="5">
        <f t="shared" si="1"/>
        <v>42.5</v>
      </c>
      <c r="I26" s="5">
        <f t="shared" si="2"/>
        <v>0.16500000000000625</v>
      </c>
      <c r="J26" s="5"/>
      <c r="K26" s="5"/>
      <c r="L26" s="6"/>
      <c r="M26" s="6">
        <f t="shared" si="0"/>
        <v>0</v>
      </c>
    </row>
    <row r="27" spans="1:13" ht="11.25">
      <c r="A27" s="3">
        <v>21</v>
      </c>
      <c r="B27" s="3">
        <v>1</v>
      </c>
      <c r="C27" s="3">
        <v>2</v>
      </c>
      <c r="D27" s="3">
        <v>2</v>
      </c>
      <c r="E27" s="5">
        <f>39.8+5.07/2</f>
        <v>42.334999999999994</v>
      </c>
      <c r="F27" s="5">
        <v>39.9</v>
      </c>
      <c r="G27" s="5">
        <v>2.6</v>
      </c>
      <c r="H27" s="5">
        <f t="shared" si="1"/>
        <v>42.5</v>
      </c>
      <c r="I27" s="5">
        <f t="shared" si="2"/>
        <v>0.16500000000000625</v>
      </c>
      <c r="J27" s="5"/>
      <c r="K27" s="5"/>
      <c r="L27" s="6"/>
      <c r="M27" s="6">
        <f t="shared" si="0"/>
        <v>0</v>
      </c>
    </row>
    <row r="28" spans="1:13" ht="11.25">
      <c r="A28" s="3">
        <v>22</v>
      </c>
      <c r="B28" s="3">
        <v>2</v>
      </c>
      <c r="C28" s="3">
        <v>2</v>
      </c>
      <c r="D28" s="3">
        <v>2</v>
      </c>
      <c r="E28" s="5">
        <f>61.56+5.07/2</f>
        <v>64.095</v>
      </c>
      <c r="F28" s="5">
        <v>61.7</v>
      </c>
      <c r="G28" s="5">
        <v>2.6</v>
      </c>
      <c r="H28" s="5">
        <f t="shared" si="1"/>
        <v>64.3</v>
      </c>
      <c r="I28" s="5">
        <f t="shared" si="2"/>
        <v>0.2049999999999983</v>
      </c>
      <c r="J28" s="5"/>
      <c r="K28" s="5"/>
      <c r="L28" s="6"/>
      <c r="M28" s="6">
        <f t="shared" si="0"/>
        <v>0</v>
      </c>
    </row>
    <row r="29" spans="1:13" ht="11.25">
      <c r="A29" s="3">
        <v>23</v>
      </c>
      <c r="B29" s="3">
        <v>2</v>
      </c>
      <c r="C29" s="3">
        <v>3</v>
      </c>
      <c r="D29" s="3">
        <v>2</v>
      </c>
      <c r="E29" s="5">
        <f>62.01+5.07/2</f>
        <v>64.545</v>
      </c>
      <c r="F29" s="5">
        <v>62.3</v>
      </c>
      <c r="G29" s="5">
        <v>2.6</v>
      </c>
      <c r="H29" s="5">
        <f t="shared" si="1"/>
        <v>64.89999999999999</v>
      </c>
      <c r="I29" s="5">
        <f t="shared" si="2"/>
        <v>0.35499999999998977</v>
      </c>
      <c r="J29" s="5"/>
      <c r="K29" s="5"/>
      <c r="L29" s="6"/>
      <c r="M29" s="6">
        <f t="shared" si="0"/>
        <v>0</v>
      </c>
    </row>
    <row r="30" spans="1:13" ht="11.25">
      <c r="A30" s="3">
        <v>24</v>
      </c>
      <c r="B30" s="3">
        <v>1</v>
      </c>
      <c r="C30" s="3">
        <v>3</v>
      </c>
      <c r="D30" s="3">
        <v>2</v>
      </c>
      <c r="E30" s="5">
        <f>39.8+5.07/2</f>
        <v>42.334999999999994</v>
      </c>
      <c r="F30" s="5">
        <v>40.1</v>
      </c>
      <c r="G30" s="5">
        <v>2.6</v>
      </c>
      <c r="H30" s="5">
        <f t="shared" si="1"/>
        <v>42.7</v>
      </c>
      <c r="I30" s="5">
        <f t="shared" si="2"/>
        <v>0.3650000000000091</v>
      </c>
      <c r="J30" s="5"/>
      <c r="K30" s="5"/>
      <c r="L30" s="6"/>
      <c r="M30" s="6">
        <f t="shared" si="0"/>
        <v>0</v>
      </c>
    </row>
    <row r="31" spans="1:13" ht="11.25">
      <c r="A31" s="2">
        <v>25</v>
      </c>
      <c r="B31" s="3">
        <v>1</v>
      </c>
      <c r="C31" s="3">
        <v>3</v>
      </c>
      <c r="D31" s="3">
        <v>2</v>
      </c>
      <c r="E31" s="5">
        <f>39.8+5.07/2</f>
        <v>42.334999999999994</v>
      </c>
      <c r="F31" s="5">
        <v>39.8</v>
      </c>
      <c r="G31" s="5">
        <v>2.6</v>
      </c>
      <c r="H31" s="5">
        <f t="shared" si="1"/>
        <v>42.4</v>
      </c>
      <c r="I31" s="5">
        <f t="shared" si="2"/>
        <v>0.06500000000000483</v>
      </c>
      <c r="J31" s="5"/>
      <c r="K31" s="7"/>
      <c r="L31" s="6"/>
      <c r="M31" s="6">
        <f t="shared" si="0"/>
        <v>0</v>
      </c>
    </row>
    <row r="32" spans="1:13" ht="11.25">
      <c r="A32" s="3">
        <v>26</v>
      </c>
      <c r="B32" s="3">
        <v>2</v>
      </c>
      <c r="C32" s="3">
        <v>3</v>
      </c>
      <c r="D32" s="3">
        <v>2</v>
      </c>
      <c r="E32" s="5">
        <f>61.56+5.07/2</f>
        <v>64.095</v>
      </c>
      <c r="F32" s="5">
        <v>62.1</v>
      </c>
      <c r="G32" s="5">
        <v>2.6</v>
      </c>
      <c r="H32" s="5">
        <f t="shared" si="1"/>
        <v>64.7</v>
      </c>
      <c r="I32" s="5">
        <f t="shared" si="2"/>
        <v>0.605000000000004</v>
      </c>
      <c r="J32" s="5"/>
      <c r="K32" s="5"/>
      <c r="L32" s="6"/>
      <c r="M32" s="6">
        <f t="shared" si="0"/>
        <v>0</v>
      </c>
    </row>
    <row r="33" spans="1:13" ht="11.25">
      <c r="A33" s="3">
        <v>27</v>
      </c>
      <c r="B33" s="3">
        <v>2</v>
      </c>
      <c r="C33" s="3">
        <v>4</v>
      </c>
      <c r="D33" s="3">
        <v>2</v>
      </c>
      <c r="E33" s="5">
        <f>62.01+5.07/2</f>
        <v>64.545</v>
      </c>
      <c r="F33" s="5">
        <v>62.5</v>
      </c>
      <c r="G33" s="5">
        <v>2.6</v>
      </c>
      <c r="H33" s="5">
        <f t="shared" si="1"/>
        <v>65.1</v>
      </c>
      <c r="I33" s="5">
        <f t="shared" si="2"/>
        <v>0.5549999999999926</v>
      </c>
      <c r="J33" s="5"/>
      <c r="K33" s="5"/>
      <c r="L33" s="6"/>
      <c r="M33" s="6">
        <f t="shared" si="0"/>
        <v>0</v>
      </c>
    </row>
    <row r="34" spans="1:13" ht="11.25">
      <c r="A34" s="2">
        <v>28</v>
      </c>
      <c r="B34" s="3">
        <v>1</v>
      </c>
      <c r="C34" s="3">
        <v>4</v>
      </c>
      <c r="D34" s="3">
        <v>2</v>
      </c>
      <c r="E34" s="5">
        <f>39.8+5.07/2</f>
        <v>42.334999999999994</v>
      </c>
      <c r="F34" s="5">
        <v>40</v>
      </c>
      <c r="G34" s="5">
        <v>2.6</v>
      </c>
      <c r="H34" s="5">
        <f t="shared" si="1"/>
        <v>42.6</v>
      </c>
      <c r="I34" s="5">
        <f t="shared" si="2"/>
        <v>0.2650000000000077</v>
      </c>
      <c r="J34" s="5"/>
      <c r="K34" s="7"/>
      <c r="L34" s="6"/>
      <c r="M34" s="6">
        <f t="shared" si="0"/>
        <v>0</v>
      </c>
    </row>
    <row r="35" spans="1:13" ht="11.25">
      <c r="A35" s="3">
        <v>29</v>
      </c>
      <c r="B35" s="3">
        <v>1</v>
      </c>
      <c r="C35" s="3">
        <v>4</v>
      </c>
      <c r="D35" s="3">
        <v>2</v>
      </c>
      <c r="E35" s="5">
        <f>39.8+5.07/2</f>
        <v>42.334999999999994</v>
      </c>
      <c r="F35" s="5">
        <v>39.7</v>
      </c>
      <c r="G35" s="5">
        <v>2.6</v>
      </c>
      <c r="H35" s="5">
        <f t="shared" si="1"/>
        <v>42.300000000000004</v>
      </c>
      <c r="I35" s="5">
        <f t="shared" si="2"/>
        <v>-0.034999999999989484</v>
      </c>
      <c r="J35" s="5"/>
      <c r="K35" s="5"/>
      <c r="L35" s="6"/>
      <c r="M35" s="6">
        <f t="shared" si="0"/>
        <v>0</v>
      </c>
    </row>
    <row r="36" spans="1:13" ht="11.25">
      <c r="A36" s="3">
        <v>30</v>
      </c>
      <c r="B36" s="3">
        <v>2</v>
      </c>
      <c r="C36" s="3">
        <v>4</v>
      </c>
      <c r="D36" s="3">
        <v>2</v>
      </c>
      <c r="E36" s="5">
        <f>61.56+5.07/2</f>
        <v>64.095</v>
      </c>
      <c r="F36" s="5">
        <v>61.8</v>
      </c>
      <c r="G36" s="5">
        <v>2.6</v>
      </c>
      <c r="H36" s="5">
        <f t="shared" si="1"/>
        <v>64.39999999999999</v>
      </c>
      <c r="I36" s="5">
        <f t="shared" si="2"/>
        <v>0.3049999999999926</v>
      </c>
      <c r="J36" s="5"/>
      <c r="K36" s="5"/>
      <c r="L36" s="6"/>
      <c r="M36" s="6">
        <f t="shared" si="0"/>
        <v>0</v>
      </c>
    </row>
    <row r="37" spans="1:13" ht="11.25">
      <c r="A37" s="3">
        <v>31</v>
      </c>
      <c r="B37" s="3">
        <v>2</v>
      </c>
      <c r="C37" s="3">
        <v>5</v>
      </c>
      <c r="D37" s="3">
        <v>2</v>
      </c>
      <c r="E37" s="5">
        <f>62.01+5.07/2</f>
        <v>64.545</v>
      </c>
      <c r="F37" s="5">
        <v>62</v>
      </c>
      <c r="G37" s="5">
        <v>2.6</v>
      </c>
      <c r="H37" s="5">
        <f t="shared" si="1"/>
        <v>64.6</v>
      </c>
      <c r="I37" s="5">
        <f t="shared" si="2"/>
        <v>0.05499999999999261</v>
      </c>
      <c r="J37" s="5"/>
      <c r="K37" s="5"/>
      <c r="L37" s="6"/>
      <c r="M37" s="6">
        <f t="shared" si="0"/>
        <v>0</v>
      </c>
    </row>
    <row r="38" spans="1:13" ht="11.25">
      <c r="A38" s="3">
        <v>32</v>
      </c>
      <c r="B38" s="3">
        <v>1</v>
      </c>
      <c r="C38" s="3">
        <v>5</v>
      </c>
      <c r="D38" s="3">
        <v>2</v>
      </c>
      <c r="E38" s="5">
        <f>39.8+5.07/2</f>
        <v>42.334999999999994</v>
      </c>
      <c r="F38" s="5">
        <v>40</v>
      </c>
      <c r="G38" s="5">
        <v>2.6</v>
      </c>
      <c r="H38" s="5">
        <f t="shared" si="1"/>
        <v>42.6</v>
      </c>
      <c r="I38" s="5">
        <f t="shared" si="2"/>
        <v>0.2650000000000077</v>
      </c>
      <c r="J38" s="5"/>
      <c r="K38" s="5"/>
      <c r="L38" s="6"/>
      <c r="M38" s="6">
        <f t="shared" si="0"/>
        <v>0</v>
      </c>
    </row>
    <row r="39" spans="1:13" ht="11.25">
      <c r="A39" s="3">
        <v>33</v>
      </c>
      <c r="B39" s="3">
        <v>1</v>
      </c>
      <c r="C39" s="3">
        <v>5</v>
      </c>
      <c r="D39" s="3">
        <v>2</v>
      </c>
      <c r="E39" s="5">
        <f>39.8+5.07/2</f>
        <v>42.334999999999994</v>
      </c>
      <c r="F39" s="5">
        <v>40</v>
      </c>
      <c r="G39" s="5">
        <v>2.6</v>
      </c>
      <c r="H39" s="5">
        <f t="shared" si="1"/>
        <v>42.6</v>
      </c>
      <c r="I39" s="5">
        <f t="shared" si="2"/>
        <v>0.2650000000000077</v>
      </c>
      <c r="J39" s="5"/>
      <c r="K39" s="5"/>
      <c r="L39" s="6"/>
      <c r="M39" s="6">
        <f t="shared" si="0"/>
        <v>0</v>
      </c>
    </row>
    <row r="40" spans="1:13" ht="11.25">
      <c r="A40" s="3">
        <v>34</v>
      </c>
      <c r="B40" s="3">
        <v>2</v>
      </c>
      <c r="C40" s="3">
        <v>5</v>
      </c>
      <c r="D40" s="3">
        <v>2</v>
      </c>
      <c r="E40" s="5">
        <f>61.56+5.07/2</f>
        <v>64.095</v>
      </c>
      <c r="F40" s="5">
        <v>61.7</v>
      </c>
      <c r="G40" s="5">
        <v>2.6</v>
      </c>
      <c r="H40" s="5">
        <f t="shared" si="1"/>
        <v>64.3</v>
      </c>
      <c r="I40" s="5">
        <f t="shared" si="2"/>
        <v>0.2049999999999983</v>
      </c>
      <c r="J40" s="5"/>
      <c r="K40" s="5"/>
      <c r="L40" s="6"/>
      <c r="M40" s="6">
        <f t="shared" si="0"/>
        <v>0</v>
      </c>
    </row>
  </sheetData>
  <sheetProtection/>
  <mergeCells count="4">
    <mergeCell ref="A4:D4"/>
    <mergeCell ref="A5:D5"/>
    <mergeCell ref="A6:D6"/>
    <mergeCell ref="F2:I2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10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6" sqref="P6"/>
    </sheetView>
  </sheetViews>
  <sheetFormatPr defaultColWidth="8.88671875" defaultRowHeight="15"/>
  <cols>
    <col min="1" max="4" width="5.77734375" style="16" customWidth="1"/>
    <col min="5" max="5" width="8.77734375" style="16" customWidth="1"/>
    <col min="6" max="6" width="5.77734375" style="16" customWidth="1"/>
    <col min="7" max="7" width="7.77734375" style="17" customWidth="1"/>
    <col min="8" max="8" width="9.77734375" style="17" customWidth="1"/>
    <col min="9" max="9" width="1.77734375" style="16" customWidth="1"/>
    <col min="10" max="14" width="4.77734375" style="16" customWidth="1"/>
    <col min="15" max="15" width="15.77734375" style="16" customWidth="1"/>
    <col min="16" max="16" width="8.77734375" style="16" customWidth="1"/>
    <col min="17" max="17" width="1.77734375" style="16" customWidth="1"/>
    <col min="18" max="18" width="6.77734375" style="17" customWidth="1"/>
    <col min="19" max="19" width="7.77734375" style="17" customWidth="1"/>
    <col min="20" max="20" width="1.77734375" style="16" customWidth="1"/>
    <col min="21" max="21" width="6.77734375" style="17" customWidth="1"/>
    <col min="22" max="22" width="7.77734375" style="17" customWidth="1"/>
    <col min="23" max="23" width="1.77734375" style="16" customWidth="1"/>
    <col min="24" max="24" width="6.77734375" style="17" customWidth="1"/>
    <col min="25" max="25" width="7.77734375" style="17" customWidth="1"/>
    <col min="26" max="26" width="1.77734375" style="16" customWidth="1"/>
    <col min="27" max="40" width="7.77734375" style="17" customWidth="1"/>
    <col min="41" max="41" width="8.88671875" style="16" customWidth="1"/>
    <col min="42" max="46" width="5.77734375" style="16" customWidth="1"/>
    <col min="47" max="47" width="15.77734375" style="16" customWidth="1"/>
    <col min="48" max="48" width="8.77734375" style="16" customWidth="1"/>
    <col min="49" max="49" width="1.77734375" style="16" customWidth="1"/>
    <col min="50" max="50" width="5.77734375" style="17" customWidth="1"/>
    <col min="51" max="51" width="7.77734375" style="17" customWidth="1"/>
    <col min="52" max="52" width="1.77734375" style="16" customWidth="1"/>
    <col min="53" max="53" width="5.77734375" style="17" customWidth="1"/>
    <col min="54" max="54" width="7.77734375" style="17" customWidth="1"/>
    <col min="55" max="55" width="1.77734375" style="16" customWidth="1"/>
    <col min="56" max="56" width="5.77734375" style="17" customWidth="1"/>
    <col min="57" max="57" width="7.77734375" style="17" customWidth="1"/>
    <col min="58" max="58" width="1.77734375" style="16" customWidth="1"/>
    <col min="59" max="72" width="7.77734375" style="17" customWidth="1"/>
    <col min="73" max="16384" width="8.88671875" style="16" customWidth="1"/>
  </cols>
  <sheetData>
    <row r="2" spans="10:72" ht="23.25" customHeight="1">
      <c r="J2" s="52" t="s">
        <v>36</v>
      </c>
      <c r="K2" s="53"/>
      <c r="L2" s="53"/>
      <c r="M2" s="53"/>
      <c r="N2" s="53"/>
      <c r="O2" s="53"/>
      <c r="P2" s="54"/>
      <c r="R2" s="50" t="s">
        <v>34</v>
      </c>
      <c r="S2" s="51"/>
      <c r="U2" s="51" t="s">
        <v>17</v>
      </c>
      <c r="V2" s="51"/>
      <c r="X2" s="51" t="s">
        <v>18</v>
      </c>
      <c r="Y2" s="51"/>
      <c r="AA2" s="49" t="s">
        <v>19</v>
      </c>
      <c r="AB2" s="49" t="s">
        <v>20</v>
      </c>
      <c r="AC2" s="49" t="s">
        <v>21</v>
      </c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P2" s="52" t="s">
        <v>35</v>
      </c>
      <c r="AQ2" s="53"/>
      <c r="AR2" s="53"/>
      <c r="AS2" s="53"/>
      <c r="AT2" s="53"/>
      <c r="AU2" s="53"/>
      <c r="AV2" s="54"/>
      <c r="AX2" s="50" t="s">
        <v>34</v>
      </c>
      <c r="AY2" s="51"/>
      <c r="BA2" s="51" t="s">
        <v>17</v>
      </c>
      <c r="BB2" s="51"/>
      <c r="BD2" s="51" t="s">
        <v>18</v>
      </c>
      <c r="BE2" s="51"/>
      <c r="BG2" s="49" t="s">
        <v>19</v>
      </c>
      <c r="BH2" s="49" t="s">
        <v>20</v>
      </c>
      <c r="BI2" s="49" t="s">
        <v>21</v>
      </c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20" customFormat="1" ht="42">
      <c r="A3" s="19" t="s">
        <v>6</v>
      </c>
      <c r="B3" s="19" t="s">
        <v>5</v>
      </c>
      <c r="C3" s="19" t="s">
        <v>0</v>
      </c>
      <c r="D3" s="19" t="s">
        <v>9</v>
      </c>
      <c r="E3" s="19" t="s">
        <v>1</v>
      </c>
      <c r="F3" s="19"/>
      <c r="G3" s="18" t="s">
        <v>7</v>
      </c>
      <c r="H3" s="18" t="s">
        <v>8</v>
      </c>
      <c r="J3" s="19" t="s">
        <v>6</v>
      </c>
      <c r="K3" s="19" t="s">
        <v>5</v>
      </c>
      <c r="L3" s="19" t="s">
        <v>0</v>
      </c>
      <c r="M3" s="19" t="s">
        <v>9</v>
      </c>
      <c r="N3" s="19"/>
      <c r="O3" s="19" t="s">
        <v>2</v>
      </c>
      <c r="P3" s="19" t="s">
        <v>1</v>
      </c>
      <c r="R3" s="18" t="s">
        <v>7</v>
      </c>
      <c r="S3" s="18" t="s">
        <v>8</v>
      </c>
      <c r="U3" s="18" t="s">
        <v>7</v>
      </c>
      <c r="V3" s="18" t="s">
        <v>8</v>
      </c>
      <c r="X3" s="18" t="s">
        <v>7</v>
      </c>
      <c r="Y3" s="18" t="s">
        <v>8</v>
      </c>
      <c r="AA3" s="49"/>
      <c r="AB3" s="49"/>
      <c r="AC3" s="18" t="s">
        <v>22</v>
      </c>
      <c r="AD3" s="18" t="s">
        <v>23</v>
      </c>
      <c r="AE3" s="18" t="s">
        <v>24</v>
      </c>
      <c r="AF3" s="18" t="s">
        <v>25</v>
      </c>
      <c r="AG3" s="18" t="s">
        <v>26</v>
      </c>
      <c r="AH3" s="18" t="s">
        <v>27</v>
      </c>
      <c r="AI3" s="18" t="s">
        <v>28</v>
      </c>
      <c r="AJ3" s="18" t="s">
        <v>29</v>
      </c>
      <c r="AK3" s="18" t="s">
        <v>30</v>
      </c>
      <c r="AL3" s="18" t="s">
        <v>31</v>
      </c>
      <c r="AM3" s="18" t="s">
        <v>32</v>
      </c>
      <c r="AN3" s="18" t="s">
        <v>33</v>
      </c>
      <c r="AP3" s="19" t="s">
        <v>6</v>
      </c>
      <c r="AQ3" s="19" t="s">
        <v>5</v>
      </c>
      <c r="AR3" s="19" t="s">
        <v>0</v>
      </c>
      <c r="AS3" s="19" t="s">
        <v>9</v>
      </c>
      <c r="AT3" s="19"/>
      <c r="AU3" s="19" t="s">
        <v>2</v>
      </c>
      <c r="AV3" s="19" t="s">
        <v>1</v>
      </c>
      <c r="AX3" s="18" t="s">
        <v>7</v>
      </c>
      <c r="AY3" s="18" t="s">
        <v>8</v>
      </c>
      <c r="BA3" s="18" t="s">
        <v>7</v>
      </c>
      <c r="BB3" s="18" t="s">
        <v>8</v>
      </c>
      <c r="BD3" s="18" t="s">
        <v>7</v>
      </c>
      <c r="BE3" s="18" t="s">
        <v>8</v>
      </c>
      <c r="BG3" s="49"/>
      <c r="BH3" s="49"/>
      <c r="BI3" s="18" t="s">
        <v>22</v>
      </c>
      <c r="BJ3" s="18" t="s">
        <v>23</v>
      </c>
      <c r="BK3" s="18" t="s">
        <v>24</v>
      </c>
      <c r="BL3" s="18" t="s">
        <v>25</v>
      </c>
      <c r="BM3" s="18" t="s">
        <v>26</v>
      </c>
      <c r="BN3" s="18" t="s">
        <v>27</v>
      </c>
      <c r="BO3" s="18" t="s">
        <v>28</v>
      </c>
      <c r="BP3" s="18" t="s">
        <v>29</v>
      </c>
      <c r="BQ3" s="18" t="s">
        <v>30</v>
      </c>
      <c r="BR3" s="18" t="s">
        <v>31</v>
      </c>
      <c r="BS3" s="18" t="s">
        <v>32</v>
      </c>
      <c r="BT3" s="18" t="s">
        <v>33</v>
      </c>
    </row>
    <row r="4" spans="1:72" s="24" customFormat="1" ht="10.5">
      <c r="A4" s="55" t="s">
        <v>10</v>
      </c>
      <c r="B4" s="56"/>
      <c r="C4" s="56"/>
      <c r="D4" s="57"/>
      <c r="E4" s="21">
        <f>SUM(E7:E8,E11:E12,E15:E16,E20,E23,E45:E47,E68:E69,E72:E73,E76:E77,E79)</f>
        <v>884.45</v>
      </c>
      <c r="F4" s="22">
        <f>F6-F5</f>
        <v>18</v>
      </c>
      <c r="G4" s="23">
        <f>H4/E4</f>
        <v>37865.84883260784</v>
      </c>
      <c r="H4" s="23">
        <f>SUM(H7:H8,H11:H12,H15:H16,H20,H23,H45:H47,H68:H69,H72:H73,H76:H77,H79)</f>
        <v>33490450</v>
      </c>
      <c r="J4" s="25"/>
      <c r="K4" s="25"/>
      <c r="L4" s="25"/>
      <c r="M4" s="25"/>
      <c r="N4" s="22"/>
      <c r="O4" s="26"/>
      <c r="P4" s="21"/>
      <c r="R4" s="23"/>
      <c r="S4" s="23"/>
      <c r="U4" s="23"/>
      <c r="V4" s="23"/>
      <c r="X4" s="23"/>
      <c r="Y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P4" s="25"/>
      <c r="AQ4" s="25"/>
      <c r="AR4" s="25"/>
      <c r="AS4" s="25"/>
      <c r="AT4" s="22"/>
      <c r="AU4" s="26"/>
      <c r="AV4" s="21"/>
      <c r="AX4" s="23"/>
      <c r="AY4" s="23"/>
      <c r="BA4" s="23"/>
      <c r="BB4" s="23"/>
      <c r="BD4" s="23"/>
      <c r="BE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</row>
    <row r="5" spans="1:72" s="24" customFormat="1" ht="10.5">
      <c r="A5" s="55" t="s">
        <v>11</v>
      </c>
      <c r="B5" s="56"/>
      <c r="C5" s="56"/>
      <c r="D5" s="57"/>
      <c r="E5" s="21">
        <f>SUM(E9:E10,E13:E14,E17:E19,E21:E22,E24:E44,E48:E67,E70:E71,E74:E75,E78,E80:E82)</f>
        <v>3283.529999999998</v>
      </c>
      <c r="F5" s="22">
        <v>58</v>
      </c>
      <c r="G5" s="23">
        <f>H5/E5</f>
        <v>29500.00000000002</v>
      </c>
      <c r="H5" s="23">
        <f>SUM(H9:H10,H13:H14,H17:H19,H21:H22,H24:H44,H48:H67,H70:H71,H74:H75,H78,H80:H82)</f>
        <v>96864135</v>
      </c>
      <c r="J5" s="25"/>
      <c r="K5" s="25"/>
      <c r="L5" s="25"/>
      <c r="M5" s="25"/>
      <c r="N5" s="22"/>
      <c r="O5" s="26"/>
      <c r="P5" s="21"/>
      <c r="R5" s="23"/>
      <c r="S5" s="23"/>
      <c r="U5" s="23"/>
      <c r="V5" s="23"/>
      <c r="X5" s="23"/>
      <c r="Y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5"/>
      <c r="AQ5" s="25"/>
      <c r="AR5" s="25"/>
      <c r="AS5" s="25"/>
      <c r="AT5" s="22"/>
      <c r="AU5" s="26"/>
      <c r="AV5" s="21"/>
      <c r="AX5" s="23"/>
      <c r="AY5" s="23"/>
      <c r="BA5" s="23"/>
      <c r="BB5" s="23"/>
      <c r="BD5" s="23"/>
      <c r="BE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72" s="24" customFormat="1" ht="10.5">
      <c r="A6" s="55" t="s">
        <v>12</v>
      </c>
      <c r="B6" s="56"/>
      <c r="C6" s="56"/>
      <c r="D6" s="57"/>
      <c r="E6" s="21">
        <f>SUM(E7:E82)</f>
        <v>4167.979999999998</v>
      </c>
      <c r="F6" s="22">
        <v>76</v>
      </c>
      <c r="G6" s="23">
        <f>H6/E6</f>
        <v>31275.2424435818</v>
      </c>
      <c r="H6" s="23">
        <f>SUM(H7:H82)</f>
        <v>130354585</v>
      </c>
      <c r="J6" s="25"/>
      <c r="K6" s="25"/>
      <c r="L6" s="25"/>
      <c r="M6" s="25"/>
      <c r="N6" s="22">
        <v>76</v>
      </c>
      <c r="O6" s="26"/>
      <c r="P6" s="21">
        <f>SUM(P7:P82)</f>
        <v>3283.529999999998</v>
      </c>
      <c r="R6" s="23">
        <f>S6/N6</f>
        <v>1274528.0921052631</v>
      </c>
      <c r="S6" s="23">
        <f>SUM(S7:S82)</f>
        <v>96864135</v>
      </c>
      <c r="U6" s="23">
        <f>V6/P6</f>
        <v>29500.00000000002</v>
      </c>
      <c r="V6" s="23">
        <f>SUM(V7:V82)</f>
        <v>96864135</v>
      </c>
      <c r="X6" s="23">
        <f>Y6/P6</f>
        <v>30770.95854156961</v>
      </c>
      <c r="Y6" s="23">
        <f>SUM(Y7:Y82)</f>
        <v>101037365.5</v>
      </c>
      <c r="AA6" s="23">
        <f>SUM(AA7:AA82)</f>
        <v>101037365.5</v>
      </c>
      <c r="AB6" s="23">
        <f>SUM(AB7:AB82)</f>
        <v>0</v>
      </c>
      <c r="AC6" s="23">
        <f aca="true" t="shared" si="0" ref="AC6:AN6">SUM(AC7:AC82)</f>
        <v>0</v>
      </c>
      <c r="AD6" s="23">
        <f t="shared" si="0"/>
        <v>0</v>
      </c>
      <c r="AE6" s="23">
        <f t="shared" si="0"/>
        <v>0</v>
      </c>
      <c r="AF6" s="23">
        <f t="shared" si="0"/>
        <v>0</v>
      </c>
      <c r="AG6" s="23">
        <f t="shared" si="0"/>
        <v>0</v>
      </c>
      <c r="AH6" s="23">
        <f t="shared" si="0"/>
        <v>0</v>
      </c>
      <c r="AI6" s="23">
        <f t="shared" si="0"/>
        <v>0</v>
      </c>
      <c r="AJ6" s="23">
        <f t="shared" si="0"/>
        <v>0</v>
      </c>
      <c r="AK6" s="23">
        <f t="shared" si="0"/>
        <v>0</v>
      </c>
      <c r="AL6" s="23">
        <f t="shared" si="0"/>
        <v>0</v>
      </c>
      <c r="AM6" s="23">
        <f t="shared" si="0"/>
        <v>0</v>
      </c>
      <c r="AN6" s="23">
        <f t="shared" si="0"/>
        <v>0</v>
      </c>
      <c r="AP6" s="25"/>
      <c r="AQ6" s="25"/>
      <c r="AR6" s="25"/>
      <c r="AS6" s="25"/>
      <c r="AT6" s="22">
        <v>76</v>
      </c>
      <c r="AU6" s="26"/>
      <c r="AV6" s="21">
        <f>SUM(AV7:AV82)</f>
        <v>884.45</v>
      </c>
      <c r="AX6" s="23">
        <f>AY6/AV6</f>
        <v>29500</v>
      </c>
      <c r="AY6" s="23">
        <f>SUM(AY7:AY82)</f>
        <v>26091275</v>
      </c>
      <c r="BA6" s="23">
        <f>BB6/AV6</f>
        <v>37865.84883260784</v>
      </c>
      <c r="BB6" s="23">
        <f>SUM(BB7:BB82)</f>
        <v>33490450</v>
      </c>
      <c r="BD6" s="23">
        <f>BE6/AV6</f>
        <v>0</v>
      </c>
      <c r="BE6" s="23">
        <f>SUM(BE7:BE82)</f>
        <v>0</v>
      </c>
      <c r="BG6" s="23">
        <f aca="true" t="shared" si="1" ref="BG6:BT6">SUM(BG7:BG82)</f>
        <v>0</v>
      </c>
      <c r="BH6" s="23">
        <f t="shared" si="1"/>
        <v>0</v>
      </c>
      <c r="BI6" s="23">
        <f t="shared" si="1"/>
        <v>0</v>
      </c>
      <c r="BJ6" s="23">
        <f t="shared" si="1"/>
        <v>0</v>
      </c>
      <c r="BK6" s="23">
        <f t="shared" si="1"/>
        <v>0</v>
      </c>
      <c r="BL6" s="23">
        <f t="shared" si="1"/>
        <v>0</v>
      </c>
      <c r="BM6" s="23">
        <f t="shared" si="1"/>
        <v>0</v>
      </c>
      <c r="BN6" s="23">
        <f t="shared" si="1"/>
        <v>0</v>
      </c>
      <c r="BO6" s="23">
        <f t="shared" si="1"/>
        <v>0</v>
      </c>
      <c r="BP6" s="23">
        <f t="shared" si="1"/>
        <v>0</v>
      </c>
      <c r="BQ6" s="23">
        <f t="shared" si="1"/>
        <v>0</v>
      </c>
      <c r="BR6" s="23">
        <f t="shared" si="1"/>
        <v>0</v>
      </c>
      <c r="BS6" s="23">
        <f t="shared" si="1"/>
        <v>0</v>
      </c>
      <c r="BT6" s="23">
        <f t="shared" si="1"/>
        <v>0</v>
      </c>
    </row>
    <row r="7" spans="1:72" ht="22.5" customHeight="1">
      <c r="A7" s="27">
        <v>1</v>
      </c>
      <c r="B7" s="27">
        <v>2</v>
      </c>
      <c r="C7" s="27">
        <v>1</v>
      </c>
      <c r="D7" s="27">
        <v>1</v>
      </c>
      <c r="E7" s="28">
        <f>61.25+5.07/2</f>
        <v>63.785</v>
      </c>
      <c r="F7" s="27" t="s">
        <v>4</v>
      </c>
      <c r="G7" s="29">
        <v>35000</v>
      </c>
      <c r="H7" s="29">
        <f aca="true" t="shared" si="2" ref="H7:H38">E7*G7</f>
        <v>2232475</v>
      </c>
      <c r="J7" s="30"/>
      <c r="K7" s="30"/>
      <c r="L7" s="30"/>
      <c r="M7" s="30"/>
      <c r="N7" s="30" t="s">
        <v>4</v>
      </c>
      <c r="O7" s="31"/>
      <c r="P7" s="31"/>
      <c r="R7" s="32"/>
      <c r="S7" s="32"/>
      <c r="U7" s="32"/>
      <c r="V7" s="32"/>
      <c r="X7" s="32"/>
      <c r="Y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P7" s="27">
        <v>1</v>
      </c>
      <c r="AQ7" s="27">
        <v>2</v>
      </c>
      <c r="AR7" s="27">
        <v>1</v>
      </c>
      <c r="AS7" s="27">
        <v>1</v>
      </c>
      <c r="AT7" s="27" t="s">
        <v>4</v>
      </c>
      <c r="AU7" s="28"/>
      <c r="AV7" s="28">
        <f>61.25+5.07/2</f>
        <v>63.785</v>
      </c>
      <c r="AW7" s="33"/>
      <c r="AX7" s="29">
        <v>29500</v>
      </c>
      <c r="AY7" s="29">
        <f>AV7*AX7</f>
        <v>1881657.5</v>
      </c>
      <c r="AZ7" s="33"/>
      <c r="BA7" s="29">
        <v>35000</v>
      </c>
      <c r="BB7" s="29">
        <f>AV7*BA7</f>
        <v>2232475</v>
      </c>
      <c r="BC7" s="33"/>
      <c r="BD7" s="29"/>
      <c r="BE7" s="29">
        <f>AV7*BD7</f>
        <v>0</v>
      </c>
      <c r="BF7" s="33"/>
      <c r="BG7" s="29">
        <f>BE7-BH7</f>
        <v>0</v>
      </c>
      <c r="BH7" s="29">
        <f>SUM(BI7:BT7)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22.5" customHeight="1">
      <c r="A8" s="27">
        <v>2</v>
      </c>
      <c r="B8" s="27">
        <v>2</v>
      </c>
      <c r="C8" s="27">
        <v>1</v>
      </c>
      <c r="D8" s="27">
        <v>1</v>
      </c>
      <c r="E8" s="28">
        <f>60.04+5.07</f>
        <v>65.11</v>
      </c>
      <c r="F8" s="27" t="s">
        <v>4</v>
      </c>
      <c r="G8" s="29">
        <v>35000</v>
      </c>
      <c r="H8" s="29">
        <f t="shared" si="2"/>
        <v>2278850</v>
      </c>
      <c r="J8" s="30"/>
      <c r="K8" s="30"/>
      <c r="L8" s="30"/>
      <c r="M8" s="30"/>
      <c r="N8" s="30" t="s">
        <v>4</v>
      </c>
      <c r="O8" s="31"/>
      <c r="P8" s="31"/>
      <c r="R8" s="32"/>
      <c r="S8" s="32"/>
      <c r="U8" s="32"/>
      <c r="V8" s="32"/>
      <c r="X8" s="32"/>
      <c r="Y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P8" s="27">
        <v>2</v>
      </c>
      <c r="AQ8" s="27">
        <v>2</v>
      </c>
      <c r="AR8" s="27">
        <v>1</v>
      </c>
      <c r="AS8" s="27">
        <v>1</v>
      </c>
      <c r="AT8" s="27" t="s">
        <v>4</v>
      </c>
      <c r="AU8" s="28"/>
      <c r="AV8" s="28">
        <f>60.04+5.07</f>
        <v>65.11</v>
      </c>
      <c r="AW8" s="33"/>
      <c r="AX8" s="29">
        <v>29500</v>
      </c>
      <c r="AY8" s="29">
        <f>AV8*AX8</f>
        <v>1920745</v>
      </c>
      <c r="AZ8" s="33"/>
      <c r="BA8" s="29">
        <v>35000</v>
      </c>
      <c r="BB8" s="29">
        <f>AV8*BA8</f>
        <v>2278850</v>
      </c>
      <c r="BC8" s="33"/>
      <c r="BD8" s="29"/>
      <c r="BE8" s="29">
        <f>AV8*BD8</f>
        <v>0</v>
      </c>
      <c r="BF8" s="33"/>
      <c r="BG8" s="29">
        <f>BE8-BH8</f>
        <v>0</v>
      </c>
      <c r="BH8" s="29">
        <f>SUM(BI8:BT8)</f>
        <v>0</v>
      </c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ht="22.5" customHeight="1">
      <c r="A9" s="27">
        <v>3</v>
      </c>
      <c r="B9" s="27">
        <v>2</v>
      </c>
      <c r="C9" s="27">
        <v>1</v>
      </c>
      <c r="D9" s="27">
        <v>1</v>
      </c>
      <c r="E9" s="28">
        <f>61.7+5.07/2</f>
        <v>64.235</v>
      </c>
      <c r="F9" s="27" t="s">
        <v>3</v>
      </c>
      <c r="G9" s="29">
        <v>29500</v>
      </c>
      <c r="H9" s="29">
        <f t="shared" si="2"/>
        <v>1894932.5</v>
      </c>
      <c r="J9" s="27">
        <v>3</v>
      </c>
      <c r="K9" s="27">
        <v>2</v>
      </c>
      <c r="L9" s="27">
        <v>1</v>
      </c>
      <c r="M9" s="27">
        <v>1</v>
      </c>
      <c r="N9" s="27" t="s">
        <v>3</v>
      </c>
      <c r="O9" s="28" t="s">
        <v>37</v>
      </c>
      <c r="P9" s="28">
        <f>61.7+5.07/2</f>
        <v>64.235</v>
      </c>
      <c r="R9" s="29">
        <v>29500</v>
      </c>
      <c r="S9" s="29">
        <f>P9*R9</f>
        <v>1894932.5</v>
      </c>
      <c r="U9" s="29">
        <v>29500</v>
      </c>
      <c r="V9" s="29">
        <f>P9*U9</f>
        <v>1894932.5</v>
      </c>
      <c r="X9" s="29">
        <v>29500</v>
      </c>
      <c r="Y9" s="29">
        <f>P9*X9</f>
        <v>1894932.5</v>
      </c>
      <c r="AA9" s="29">
        <f>Y9-AB9</f>
        <v>1894932.5</v>
      </c>
      <c r="AB9" s="29">
        <f>SUM(AC9:AN9)</f>
        <v>0</v>
      </c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P9" s="30"/>
      <c r="AQ9" s="30"/>
      <c r="AR9" s="30"/>
      <c r="AS9" s="30"/>
      <c r="AT9" s="30" t="s">
        <v>3</v>
      </c>
      <c r="AU9" s="31"/>
      <c r="AV9" s="31"/>
      <c r="AW9" s="33"/>
      <c r="AX9" s="32"/>
      <c r="AY9" s="32"/>
      <c r="AZ9" s="33"/>
      <c r="BA9" s="32"/>
      <c r="BB9" s="32"/>
      <c r="BC9" s="33"/>
      <c r="BD9" s="32"/>
      <c r="BE9" s="32"/>
      <c r="BF9" s="33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ht="22.5" customHeight="1">
      <c r="A10" s="27">
        <v>4</v>
      </c>
      <c r="B10" s="27">
        <v>2</v>
      </c>
      <c r="C10" s="27">
        <v>2</v>
      </c>
      <c r="D10" s="27">
        <v>1</v>
      </c>
      <c r="E10" s="28">
        <v>63.785</v>
      </c>
      <c r="F10" s="27" t="s">
        <v>3</v>
      </c>
      <c r="G10" s="29">
        <v>29500</v>
      </c>
      <c r="H10" s="29">
        <f t="shared" si="2"/>
        <v>1881657.5</v>
      </c>
      <c r="J10" s="27">
        <v>4</v>
      </c>
      <c r="K10" s="27">
        <v>2</v>
      </c>
      <c r="L10" s="27">
        <v>2</v>
      </c>
      <c r="M10" s="27">
        <v>1</v>
      </c>
      <c r="N10" s="27" t="s">
        <v>3</v>
      </c>
      <c r="O10" s="28" t="s">
        <v>38</v>
      </c>
      <c r="P10" s="28">
        <v>63.785</v>
      </c>
      <c r="R10" s="29">
        <v>29500</v>
      </c>
      <c r="S10" s="29">
        <f>P10*R10</f>
        <v>1881657.5</v>
      </c>
      <c r="U10" s="29">
        <v>29500</v>
      </c>
      <c r="V10" s="29">
        <f>P10*U10</f>
        <v>1881657.5</v>
      </c>
      <c r="X10" s="29">
        <v>29500</v>
      </c>
      <c r="Y10" s="29">
        <f>P10*X10</f>
        <v>1881657.5</v>
      </c>
      <c r="AA10" s="29">
        <f>Y10-AB10</f>
        <v>1881657.5</v>
      </c>
      <c r="AB10" s="29">
        <f>SUM(AC10:AN10)</f>
        <v>0</v>
      </c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P10" s="30"/>
      <c r="AQ10" s="30"/>
      <c r="AR10" s="30"/>
      <c r="AS10" s="30"/>
      <c r="AT10" s="30" t="s">
        <v>3</v>
      </c>
      <c r="AU10" s="31"/>
      <c r="AV10" s="31"/>
      <c r="AW10" s="33"/>
      <c r="AX10" s="32"/>
      <c r="AY10" s="32"/>
      <c r="AZ10" s="33"/>
      <c r="BA10" s="32"/>
      <c r="BB10" s="32"/>
      <c r="BC10" s="33"/>
      <c r="BD10" s="32"/>
      <c r="BE10" s="32"/>
      <c r="BF10" s="33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ht="22.5" customHeight="1">
      <c r="A11" s="27">
        <v>5</v>
      </c>
      <c r="B11" s="27">
        <v>1</v>
      </c>
      <c r="C11" s="27">
        <v>2</v>
      </c>
      <c r="D11" s="27">
        <v>1</v>
      </c>
      <c r="E11" s="28">
        <f>39.71+5.07/2</f>
        <v>42.245000000000005</v>
      </c>
      <c r="F11" s="27" t="s">
        <v>4</v>
      </c>
      <c r="G11" s="29">
        <v>40000</v>
      </c>
      <c r="H11" s="29">
        <f t="shared" si="2"/>
        <v>1689800.0000000002</v>
      </c>
      <c r="J11" s="30"/>
      <c r="K11" s="30"/>
      <c r="L11" s="30"/>
      <c r="M11" s="30"/>
      <c r="N11" s="30" t="s">
        <v>4</v>
      </c>
      <c r="O11" s="31"/>
      <c r="P11" s="31"/>
      <c r="R11" s="32"/>
      <c r="S11" s="32"/>
      <c r="U11" s="32"/>
      <c r="V11" s="32"/>
      <c r="X11" s="32"/>
      <c r="Y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P11" s="27">
        <v>5</v>
      </c>
      <c r="AQ11" s="27">
        <v>1</v>
      </c>
      <c r="AR11" s="27">
        <v>2</v>
      </c>
      <c r="AS11" s="27">
        <v>1</v>
      </c>
      <c r="AT11" s="27" t="s">
        <v>4</v>
      </c>
      <c r="AU11" s="28"/>
      <c r="AV11" s="28">
        <f>39.71+5.07/2</f>
        <v>42.245000000000005</v>
      </c>
      <c r="AW11" s="33"/>
      <c r="AX11" s="29">
        <v>29500</v>
      </c>
      <c r="AY11" s="29">
        <f>AV11*AX11</f>
        <v>1246227.5000000002</v>
      </c>
      <c r="AZ11" s="33"/>
      <c r="BA11" s="29">
        <v>40000</v>
      </c>
      <c r="BB11" s="29">
        <f>AV11*BA11</f>
        <v>1689800.0000000002</v>
      </c>
      <c r="BC11" s="33"/>
      <c r="BD11" s="29"/>
      <c r="BE11" s="29">
        <f>AV11*BD11</f>
        <v>0</v>
      </c>
      <c r="BF11" s="33"/>
      <c r="BG11" s="29">
        <f>BE11-BH11</f>
        <v>0</v>
      </c>
      <c r="BH11" s="29">
        <f>SUM(BI11:BT11)</f>
        <v>0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22.5" customHeight="1">
      <c r="A12" s="27">
        <v>6</v>
      </c>
      <c r="B12" s="27">
        <v>1</v>
      </c>
      <c r="C12" s="27">
        <v>2</v>
      </c>
      <c r="D12" s="27">
        <v>1</v>
      </c>
      <c r="E12" s="28">
        <f>39.71+5.07/2</f>
        <v>42.245000000000005</v>
      </c>
      <c r="F12" s="27" t="s">
        <v>4</v>
      </c>
      <c r="G12" s="29">
        <v>40000</v>
      </c>
      <c r="H12" s="29">
        <f t="shared" si="2"/>
        <v>1689800.0000000002</v>
      </c>
      <c r="J12" s="30"/>
      <c r="K12" s="30"/>
      <c r="L12" s="30"/>
      <c r="M12" s="30"/>
      <c r="N12" s="30" t="s">
        <v>4</v>
      </c>
      <c r="O12" s="31"/>
      <c r="P12" s="31"/>
      <c r="R12" s="32"/>
      <c r="S12" s="32"/>
      <c r="U12" s="32"/>
      <c r="V12" s="32"/>
      <c r="X12" s="32"/>
      <c r="Y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P12" s="27">
        <v>6</v>
      </c>
      <c r="AQ12" s="27">
        <v>1</v>
      </c>
      <c r="AR12" s="27">
        <v>2</v>
      </c>
      <c r="AS12" s="27">
        <v>1</v>
      </c>
      <c r="AT12" s="27" t="s">
        <v>4</v>
      </c>
      <c r="AU12" s="28"/>
      <c r="AV12" s="28">
        <f>39.71+5.07/2</f>
        <v>42.245000000000005</v>
      </c>
      <c r="AW12" s="33"/>
      <c r="AX12" s="29">
        <v>29500</v>
      </c>
      <c r="AY12" s="29">
        <f>AV12*AX12</f>
        <v>1246227.5000000002</v>
      </c>
      <c r="AZ12" s="33"/>
      <c r="BA12" s="29">
        <v>40000</v>
      </c>
      <c r="BB12" s="29">
        <f>AV12*BA12</f>
        <v>1689800.0000000002</v>
      </c>
      <c r="BC12" s="33"/>
      <c r="BD12" s="29"/>
      <c r="BE12" s="29">
        <f>AV12*BD12</f>
        <v>0</v>
      </c>
      <c r="BF12" s="33"/>
      <c r="BG12" s="29">
        <f>BE12-BH12</f>
        <v>0</v>
      </c>
      <c r="BH12" s="29">
        <f>SUM(BI12:BT12)</f>
        <v>0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ht="22.5" customHeight="1">
      <c r="A13" s="27">
        <v>7</v>
      </c>
      <c r="B13" s="27">
        <v>2</v>
      </c>
      <c r="C13" s="27">
        <v>2</v>
      </c>
      <c r="D13" s="27">
        <v>1</v>
      </c>
      <c r="E13" s="28">
        <v>64.235</v>
      </c>
      <c r="F13" s="27" t="s">
        <v>3</v>
      </c>
      <c r="G13" s="29">
        <v>29500</v>
      </c>
      <c r="H13" s="29">
        <f t="shared" si="2"/>
        <v>1894932.5</v>
      </c>
      <c r="J13" s="27">
        <v>7</v>
      </c>
      <c r="K13" s="27">
        <v>2</v>
      </c>
      <c r="L13" s="27">
        <v>2</v>
      </c>
      <c r="M13" s="27">
        <v>1</v>
      </c>
      <c r="N13" s="27" t="s">
        <v>3</v>
      </c>
      <c r="O13" s="28" t="s">
        <v>39</v>
      </c>
      <c r="P13" s="28">
        <v>64.235</v>
      </c>
      <c r="R13" s="29">
        <v>29500</v>
      </c>
      <c r="S13" s="29">
        <f>P13*R13</f>
        <v>1894932.5</v>
      </c>
      <c r="U13" s="29">
        <v>29500</v>
      </c>
      <c r="V13" s="29">
        <f>P13*U13</f>
        <v>1894932.5</v>
      </c>
      <c r="X13" s="29">
        <f>Y13/P13</f>
        <v>29497.703744064762</v>
      </c>
      <c r="Y13" s="29">
        <v>1894785</v>
      </c>
      <c r="AA13" s="29">
        <f>Y13-AB13</f>
        <v>1894785</v>
      </c>
      <c r="AB13" s="29">
        <f>SUM(AC13:AN13)</f>
        <v>0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P13" s="30"/>
      <c r="AQ13" s="30"/>
      <c r="AR13" s="30"/>
      <c r="AS13" s="30"/>
      <c r="AT13" s="30" t="s">
        <v>3</v>
      </c>
      <c r="AU13" s="31"/>
      <c r="AV13" s="31"/>
      <c r="AW13" s="33"/>
      <c r="AX13" s="32"/>
      <c r="AY13" s="32"/>
      <c r="AZ13" s="33"/>
      <c r="BA13" s="32"/>
      <c r="BB13" s="32"/>
      <c r="BC13" s="33"/>
      <c r="BD13" s="32"/>
      <c r="BE13" s="32"/>
      <c r="BF13" s="33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ht="22.5" customHeight="1">
      <c r="A14" s="27">
        <v>8</v>
      </c>
      <c r="B14" s="27">
        <v>2</v>
      </c>
      <c r="C14" s="27">
        <v>3</v>
      </c>
      <c r="D14" s="27">
        <v>1</v>
      </c>
      <c r="E14" s="28">
        <v>63.785</v>
      </c>
      <c r="F14" s="27" t="s">
        <v>3</v>
      </c>
      <c r="G14" s="29">
        <v>29500</v>
      </c>
      <c r="H14" s="29">
        <f t="shared" si="2"/>
        <v>1881657.5</v>
      </c>
      <c r="J14" s="27">
        <v>8</v>
      </c>
      <c r="K14" s="27">
        <v>2</v>
      </c>
      <c r="L14" s="27">
        <v>3</v>
      </c>
      <c r="M14" s="27">
        <v>1</v>
      </c>
      <c r="N14" s="27" t="s">
        <v>3</v>
      </c>
      <c r="O14" s="28" t="s">
        <v>40</v>
      </c>
      <c r="P14" s="28">
        <v>63.785</v>
      </c>
      <c r="R14" s="29">
        <v>29500</v>
      </c>
      <c r="S14" s="29">
        <f>P14*R14</f>
        <v>1881657.5</v>
      </c>
      <c r="U14" s="29">
        <v>29500</v>
      </c>
      <c r="V14" s="29">
        <f>P14*U14</f>
        <v>1881657.5</v>
      </c>
      <c r="X14" s="29">
        <f>Y14/P14</f>
        <v>29500.007838833582</v>
      </c>
      <c r="Y14" s="29">
        <v>1881658</v>
      </c>
      <c r="AA14" s="29">
        <f>Y14-AB14</f>
        <v>1881658</v>
      </c>
      <c r="AB14" s="29">
        <f>SUM(AC14:AN14)</f>
        <v>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P14" s="30"/>
      <c r="AQ14" s="30"/>
      <c r="AR14" s="30"/>
      <c r="AS14" s="30"/>
      <c r="AT14" s="30" t="s">
        <v>3</v>
      </c>
      <c r="AU14" s="31"/>
      <c r="AV14" s="31"/>
      <c r="AW14" s="33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ht="22.5" customHeight="1">
      <c r="A15" s="27">
        <v>9</v>
      </c>
      <c r="B15" s="27">
        <v>1</v>
      </c>
      <c r="C15" s="27">
        <v>3</v>
      </c>
      <c r="D15" s="27">
        <v>1</v>
      </c>
      <c r="E15" s="28">
        <f>39.71+5.07/2</f>
        <v>42.245000000000005</v>
      </c>
      <c r="F15" s="27" t="s">
        <v>4</v>
      </c>
      <c r="G15" s="29">
        <v>40000</v>
      </c>
      <c r="H15" s="29">
        <f t="shared" si="2"/>
        <v>1689800.0000000002</v>
      </c>
      <c r="J15" s="30"/>
      <c r="K15" s="30"/>
      <c r="L15" s="30"/>
      <c r="M15" s="30"/>
      <c r="N15" s="30" t="s">
        <v>4</v>
      </c>
      <c r="O15" s="31"/>
      <c r="P15" s="31"/>
      <c r="R15" s="32"/>
      <c r="S15" s="32"/>
      <c r="U15" s="32"/>
      <c r="V15" s="32"/>
      <c r="X15" s="32"/>
      <c r="Y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P15" s="27">
        <v>9</v>
      </c>
      <c r="AQ15" s="27">
        <v>1</v>
      </c>
      <c r="AR15" s="27">
        <v>3</v>
      </c>
      <c r="AS15" s="27">
        <v>1</v>
      </c>
      <c r="AT15" s="27" t="s">
        <v>4</v>
      </c>
      <c r="AU15" s="28"/>
      <c r="AV15" s="28">
        <f>39.71+5.07/2</f>
        <v>42.245000000000005</v>
      </c>
      <c r="AW15" s="33"/>
      <c r="AX15" s="29">
        <v>29500</v>
      </c>
      <c r="AY15" s="29">
        <f>AV15*AX15</f>
        <v>1246227.5000000002</v>
      </c>
      <c r="AZ15" s="33"/>
      <c r="BA15" s="29">
        <v>40000</v>
      </c>
      <c r="BB15" s="29">
        <f>AV15*BA15</f>
        <v>1689800.0000000002</v>
      </c>
      <c r="BC15" s="33"/>
      <c r="BD15" s="29"/>
      <c r="BE15" s="29">
        <f>AV15*BD15</f>
        <v>0</v>
      </c>
      <c r="BF15" s="33"/>
      <c r="BG15" s="29">
        <f>BE15-BH15</f>
        <v>0</v>
      </c>
      <c r="BH15" s="29">
        <f>SUM(BI15:BT15)</f>
        <v>0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22.5" customHeight="1">
      <c r="A16" s="27">
        <v>10</v>
      </c>
      <c r="B16" s="27">
        <v>1</v>
      </c>
      <c r="C16" s="27">
        <v>3</v>
      </c>
      <c r="D16" s="27">
        <v>1</v>
      </c>
      <c r="E16" s="28">
        <f>39.71+5.07/2</f>
        <v>42.245000000000005</v>
      </c>
      <c r="F16" s="27" t="s">
        <v>4</v>
      </c>
      <c r="G16" s="29">
        <v>40000</v>
      </c>
      <c r="H16" s="29">
        <f t="shared" si="2"/>
        <v>1689800.0000000002</v>
      </c>
      <c r="J16" s="30"/>
      <c r="K16" s="30"/>
      <c r="L16" s="30"/>
      <c r="M16" s="30"/>
      <c r="N16" s="30" t="s">
        <v>4</v>
      </c>
      <c r="O16" s="31"/>
      <c r="P16" s="31"/>
      <c r="R16" s="32"/>
      <c r="S16" s="32"/>
      <c r="U16" s="32"/>
      <c r="V16" s="32"/>
      <c r="X16" s="32"/>
      <c r="Y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P16" s="27">
        <v>10</v>
      </c>
      <c r="AQ16" s="27">
        <v>1</v>
      </c>
      <c r="AR16" s="27">
        <v>3</v>
      </c>
      <c r="AS16" s="27">
        <v>1</v>
      </c>
      <c r="AT16" s="27" t="s">
        <v>4</v>
      </c>
      <c r="AU16" s="28"/>
      <c r="AV16" s="28">
        <f>39.71+5.07/2</f>
        <v>42.245000000000005</v>
      </c>
      <c r="AW16" s="33"/>
      <c r="AX16" s="29">
        <v>29500</v>
      </c>
      <c r="AY16" s="29">
        <f>AV16*AX16</f>
        <v>1246227.5000000002</v>
      </c>
      <c r="AZ16" s="33"/>
      <c r="BA16" s="29">
        <v>40000</v>
      </c>
      <c r="BB16" s="29">
        <f>AV16*BA16</f>
        <v>1689800.0000000002</v>
      </c>
      <c r="BC16" s="33"/>
      <c r="BD16" s="29"/>
      <c r="BE16" s="29">
        <f>AV16*BD16</f>
        <v>0</v>
      </c>
      <c r="BF16" s="33"/>
      <c r="BG16" s="29">
        <f>BE16-BH16</f>
        <v>0</v>
      </c>
      <c r="BH16" s="29">
        <f>SUM(BI16:BT16)</f>
        <v>0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2" ht="22.5" customHeight="1">
      <c r="A17" s="27">
        <v>11</v>
      </c>
      <c r="B17" s="27">
        <v>2</v>
      </c>
      <c r="C17" s="27">
        <v>3</v>
      </c>
      <c r="D17" s="27">
        <v>1</v>
      </c>
      <c r="E17" s="28">
        <v>64.235</v>
      </c>
      <c r="F17" s="27" t="s">
        <v>3</v>
      </c>
      <c r="G17" s="29">
        <v>29500</v>
      </c>
      <c r="H17" s="29">
        <f t="shared" si="2"/>
        <v>1894932.5</v>
      </c>
      <c r="J17" s="27">
        <v>11</v>
      </c>
      <c r="K17" s="27">
        <v>2</v>
      </c>
      <c r="L17" s="27">
        <v>3</v>
      </c>
      <c r="M17" s="27">
        <v>1</v>
      </c>
      <c r="N17" s="27" t="s">
        <v>3</v>
      </c>
      <c r="O17" s="28"/>
      <c r="P17" s="28">
        <v>64.235</v>
      </c>
      <c r="R17" s="29">
        <v>29500</v>
      </c>
      <c r="S17" s="29">
        <f>P17*R17</f>
        <v>1894932.5</v>
      </c>
      <c r="U17" s="29">
        <v>29500</v>
      </c>
      <c r="V17" s="29">
        <f>P17*U17</f>
        <v>1894932.5</v>
      </c>
      <c r="X17" s="29">
        <v>29500</v>
      </c>
      <c r="Y17" s="29">
        <f>P17*X17</f>
        <v>1894932.5</v>
      </c>
      <c r="AA17" s="29">
        <f>Y17-AB17</f>
        <v>1894932.5</v>
      </c>
      <c r="AB17" s="29">
        <f>SUM(AC17:AN17)</f>
        <v>0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P17" s="30"/>
      <c r="AQ17" s="30"/>
      <c r="AR17" s="30"/>
      <c r="AS17" s="30"/>
      <c r="AT17" s="30" t="s">
        <v>3</v>
      </c>
      <c r="AU17" s="31"/>
      <c r="AV17" s="31"/>
      <c r="AW17" s="33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ht="22.5" customHeight="1">
      <c r="A18" s="27">
        <v>12</v>
      </c>
      <c r="B18" s="27">
        <v>2</v>
      </c>
      <c r="C18" s="27">
        <v>4</v>
      </c>
      <c r="D18" s="27">
        <v>1</v>
      </c>
      <c r="E18" s="28">
        <v>63.785</v>
      </c>
      <c r="F18" s="27" t="s">
        <v>3</v>
      </c>
      <c r="G18" s="29">
        <v>29500</v>
      </c>
      <c r="H18" s="29">
        <f t="shared" si="2"/>
        <v>1881657.5</v>
      </c>
      <c r="J18" s="27">
        <v>12</v>
      </c>
      <c r="K18" s="27">
        <v>2</v>
      </c>
      <c r="L18" s="27">
        <v>4</v>
      </c>
      <c r="M18" s="27">
        <v>1</v>
      </c>
      <c r="N18" s="27" t="s">
        <v>3</v>
      </c>
      <c r="O18" s="28" t="s">
        <v>41</v>
      </c>
      <c r="P18" s="28">
        <v>63.785</v>
      </c>
      <c r="R18" s="29">
        <v>29500</v>
      </c>
      <c r="S18" s="29">
        <f>P18*R18</f>
        <v>1881657.5</v>
      </c>
      <c r="U18" s="29">
        <v>29500</v>
      </c>
      <c r="V18" s="29">
        <f>P18*U18</f>
        <v>1881657.5</v>
      </c>
      <c r="X18" s="29">
        <v>33000</v>
      </c>
      <c r="Y18" s="29">
        <f>P18*X18</f>
        <v>2104905</v>
      </c>
      <c r="AA18" s="29">
        <f>Y18-AB18</f>
        <v>2104905</v>
      </c>
      <c r="AB18" s="29">
        <f>SUM(AC18:AN18)</f>
        <v>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P18" s="30"/>
      <c r="AQ18" s="30"/>
      <c r="AR18" s="30"/>
      <c r="AS18" s="30"/>
      <c r="AT18" s="30" t="s">
        <v>3</v>
      </c>
      <c r="AU18" s="31"/>
      <c r="AV18" s="31"/>
      <c r="AW18" s="33"/>
      <c r="AX18" s="32"/>
      <c r="AY18" s="32"/>
      <c r="AZ18" s="33"/>
      <c r="BA18" s="32"/>
      <c r="BB18" s="32"/>
      <c r="BC18" s="33"/>
      <c r="BD18" s="32"/>
      <c r="BE18" s="32"/>
      <c r="BF18" s="33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ht="22.5" customHeight="1">
      <c r="A19" s="27">
        <v>13</v>
      </c>
      <c r="B19" s="27">
        <v>1</v>
      </c>
      <c r="C19" s="27">
        <v>4</v>
      </c>
      <c r="D19" s="27">
        <v>1</v>
      </c>
      <c r="E19" s="28">
        <v>42.245</v>
      </c>
      <c r="F19" s="27" t="s">
        <v>3</v>
      </c>
      <c r="G19" s="29">
        <v>29500</v>
      </c>
      <c r="H19" s="29">
        <f t="shared" si="2"/>
        <v>1246227.5</v>
      </c>
      <c r="J19" s="27">
        <v>13</v>
      </c>
      <c r="K19" s="27">
        <v>1</v>
      </c>
      <c r="L19" s="27">
        <v>4</v>
      </c>
      <c r="M19" s="27">
        <v>1</v>
      </c>
      <c r="N19" s="27" t="s">
        <v>3</v>
      </c>
      <c r="O19" s="28" t="s">
        <v>42</v>
      </c>
      <c r="P19" s="28">
        <v>42.245</v>
      </c>
      <c r="R19" s="29">
        <v>29500</v>
      </c>
      <c r="S19" s="29">
        <f>P19*R19</f>
        <v>1246227.5</v>
      </c>
      <c r="U19" s="29">
        <v>29500</v>
      </c>
      <c r="V19" s="29">
        <f>P19*U19</f>
        <v>1246227.5</v>
      </c>
      <c r="X19" s="29">
        <v>29500</v>
      </c>
      <c r="Y19" s="29">
        <f>P19*X19</f>
        <v>1246227.5</v>
      </c>
      <c r="AA19" s="29">
        <f>Y19-AB19</f>
        <v>1246227.5</v>
      </c>
      <c r="AB19" s="29">
        <f>SUM(AC19:AN19)</f>
        <v>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P19" s="30"/>
      <c r="AQ19" s="30"/>
      <c r="AR19" s="30"/>
      <c r="AS19" s="30"/>
      <c r="AT19" s="30" t="s">
        <v>3</v>
      </c>
      <c r="AU19" s="31"/>
      <c r="AV19" s="31"/>
      <c r="AW19" s="33"/>
      <c r="AX19" s="32"/>
      <c r="AY19" s="32"/>
      <c r="AZ19" s="33"/>
      <c r="BA19" s="32"/>
      <c r="BB19" s="32"/>
      <c r="BC19" s="33"/>
      <c r="BD19" s="32"/>
      <c r="BE19" s="32"/>
      <c r="BF19" s="33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ht="22.5" customHeight="1">
      <c r="A20" s="27">
        <v>14</v>
      </c>
      <c r="B20" s="27">
        <v>1</v>
      </c>
      <c r="C20" s="27">
        <v>4</v>
      </c>
      <c r="D20" s="27">
        <v>1</v>
      </c>
      <c r="E20" s="28">
        <v>42.245</v>
      </c>
      <c r="F20" s="27" t="s">
        <v>4</v>
      </c>
      <c r="G20" s="29">
        <v>40000</v>
      </c>
      <c r="H20" s="29">
        <f t="shared" si="2"/>
        <v>1689800</v>
      </c>
      <c r="J20" s="30"/>
      <c r="K20" s="30"/>
      <c r="L20" s="30"/>
      <c r="M20" s="30"/>
      <c r="N20" s="30" t="s">
        <v>4</v>
      </c>
      <c r="O20" s="31"/>
      <c r="P20" s="31"/>
      <c r="R20" s="32"/>
      <c r="S20" s="32"/>
      <c r="U20" s="32"/>
      <c r="V20" s="32"/>
      <c r="X20" s="32"/>
      <c r="Y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P20" s="27">
        <v>14</v>
      </c>
      <c r="AQ20" s="27">
        <v>1</v>
      </c>
      <c r="AR20" s="27">
        <v>4</v>
      </c>
      <c r="AS20" s="27">
        <v>1</v>
      </c>
      <c r="AT20" s="27" t="s">
        <v>4</v>
      </c>
      <c r="AU20" s="28"/>
      <c r="AV20" s="28">
        <v>42.245</v>
      </c>
      <c r="AW20" s="33"/>
      <c r="AX20" s="29">
        <v>29500</v>
      </c>
      <c r="AY20" s="29">
        <f>AV20*AX20</f>
        <v>1246227.5</v>
      </c>
      <c r="AZ20" s="33"/>
      <c r="BA20" s="29">
        <v>40000</v>
      </c>
      <c r="BB20" s="29">
        <f>AV20*BA20</f>
        <v>1689800</v>
      </c>
      <c r="BC20" s="33"/>
      <c r="BD20" s="29"/>
      <c r="BE20" s="29">
        <f>AV20*BD20</f>
        <v>0</v>
      </c>
      <c r="BF20" s="33"/>
      <c r="BG20" s="29">
        <f>BE20-BH20</f>
        <v>0</v>
      </c>
      <c r="BH20" s="29">
        <f>SUM(BI20:BT20)</f>
        <v>0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22.5" customHeight="1">
      <c r="A21" s="27">
        <v>15</v>
      </c>
      <c r="B21" s="27">
        <v>2</v>
      </c>
      <c r="C21" s="27">
        <v>4</v>
      </c>
      <c r="D21" s="27">
        <v>1</v>
      </c>
      <c r="E21" s="28">
        <v>64.235</v>
      </c>
      <c r="F21" s="27" t="s">
        <v>3</v>
      </c>
      <c r="G21" s="29">
        <v>29500</v>
      </c>
      <c r="H21" s="29">
        <f t="shared" si="2"/>
        <v>1894932.5</v>
      </c>
      <c r="J21" s="27">
        <v>15</v>
      </c>
      <c r="K21" s="27">
        <v>2</v>
      </c>
      <c r="L21" s="27">
        <v>4</v>
      </c>
      <c r="M21" s="27">
        <v>1</v>
      </c>
      <c r="N21" s="27" t="s">
        <v>3</v>
      </c>
      <c r="O21" s="28" t="s">
        <v>43</v>
      </c>
      <c r="P21" s="28">
        <v>64.235</v>
      </c>
      <c r="R21" s="29">
        <v>29500</v>
      </c>
      <c r="S21" s="29">
        <f>P21*R21</f>
        <v>1894932.5</v>
      </c>
      <c r="U21" s="29">
        <v>29500</v>
      </c>
      <c r="V21" s="29">
        <f>P21*U21</f>
        <v>1894932.5</v>
      </c>
      <c r="X21" s="29">
        <f>Y21/P21</f>
        <v>29500.007783918423</v>
      </c>
      <c r="Y21" s="29">
        <v>1894933</v>
      </c>
      <c r="AA21" s="29">
        <f>Y21-AB21</f>
        <v>1894933</v>
      </c>
      <c r="AB21" s="29">
        <f>SUM(AC21:AN21)</f>
        <v>0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P21" s="30"/>
      <c r="AQ21" s="30"/>
      <c r="AR21" s="30"/>
      <c r="AS21" s="30"/>
      <c r="AT21" s="30" t="s">
        <v>3</v>
      </c>
      <c r="AU21" s="31"/>
      <c r="AV21" s="31"/>
      <c r="AW21" s="33"/>
      <c r="AX21" s="32"/>
      <c r="AY21" s="32"/>
      <c r="AZ21" s="33"/>
      <c r="BA21" s="32"/>
      <c r="BB21" s="32"/>
      <c r="BC21" s="33"/>
      <c r="BD21" s="32"/>
      <c r="BE21" s="32"/>
      <c r="BF21" s="33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ht="22.5" customHeight="1">
      <c r="A22" s="27">
        <v>16</v>
      </c>
      <c r="B22" s="27">
        <v>2</v>
      </c>
      <c r="C22" s="27">
        <v>5</v>
      </c>
      <c r="D22" s="27">
        <v>1</v>
      </c>
      <c r="E22" s="28">
        <v>63.785</v>
      </c>
      <c r="F22" s="27" t="s">
        <v>3</v>
      </c>
      <c r="G22" s="29">
        <v>29500</v>
      </c>
      <c r="H22" s="29">
        <f t="shared" si="2"/>
        <v>1881657.5</v>
      </c>
      <c r="J22" s="27">
        <v>16</v>
      </c>
      <c r="K22" s="27">
        <v>2</v>
      </c>
      <c r="L22" s="27">
        <v>5</v>
      </c>
      <c r="M22" s="27">
        <v>1</v>
      </c>
      <c r="N22" s="27" t="s">
        <v>3</v>
      </c>
      <c r="O22" s="28"/>
      <c r="P22" s="28">
        <v>63.785</v>
      </c>
      <c r="R22" s="29">
        <v>29500</v>
      </c>
      <c r="S22" s="29">
        <f>P22*R22</f>
        <v>1881657.5</v>
      </c>
      <c r="U22" s="29">
        <v>29500</v>
      </c>
      <c r="V22" s="29">
        <f>P22*U22</f>
        <v>1881657.5</v>
      </c>
      <c r="X22" s="29">
        <v>29500</v>
      </c>
      <c r="Y22" s="29">
        <f>P22*X22</f>
        <v>1881657.5</v>
      </c>
      <c r="AA22" s="29">
        <f>Y22-AB22</f>
        <v>1881657.5</v>
      </c>
      <c r="AB22" s="29">
        <f>SUM(AC22:AN22)</f>
        <v>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P22" s="30"/>
      <c r="AQ22" s="30"/>
      <c r="AR22" s="30"/>
      <c r="AS22" s="30"/>
      <c r="AT22" s="30" t="s">
        <v>3</v>
      </c>
      <c r="AU22" s="31"/>
      <c r="AV22" s="31"/>
      <c r="AW22" s="33"/>
      <c r="AX22" s="32"/>
      <c r="AY22" s="32"/>
      <c r="AZ22" s="33"/>
      <c r="BA22" s="32"/>
      <c r="BB22" s="32"/>
      <c r="BC22" s="33"/>
      <c r="BD22" s="32"/>
      <c r="BE22" s="32"/>
      <c r="BF22" s="33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ht="22.5" customHeight="1">
      <c r="A23" s="27">
        <v>17</v>
      </c>
      <c r="B23" s="27">
        <v>1</v>
      </c>
      <c r="C23" s="27">
        <v>5</v>
      </c>
      <c r="D23" s="27">
        <v>1</v>
      </c>
      <c r="E23" s="28">
        <v>42.245</v>
      </c>
      <c r="F23" s="27" t="s">
        <v>4</v>
      </c>
      <c r="G23" s="29">
        <v>40000</v>
      </c>
      <c r="H23" s="29">
        <f t="shared" si="2"/>
        <v>1689800</v>
      </c>
      <c r="J23" s="30"/>
      <c r="K23" s="30"/>
      <c r="L23" s="30"/>
      <c r="M23" s="30"/>
      <c r="N23" s="30" t="s">
        <v>4</v>
      </c>
      <c r="O23" s="31"/>
      <c r="P23" s="31"/>
      <c r="R23" s="32"/>
      <c r="S23" s="32"/>
      <c r="U23" s="32"/>
      <c r="V23" s="32"/>
      <c r="X23" s="32"/>
      <c r="Y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P23" s="27">
        <v>17</v>
      </c>
      <c r="AQ23" s="27">
        <v>1</v>
      </c>
      <c r="AR23" s="27">
        <v>5</v>
      </c>
      <c r="AS23" s="27">
        <v>1</v>
      </c>
      <c r="AT23" s="27" t="s">
        <v>4</v>
      </c>
      <c r="AU23" s="28"/>
      <c r="AV23" s="28">
        <v>42.245</v>
      </c>
      <c r="AW23" s="33"/>
      <c r="AX23" s="29">
        <v>29500</v>
      </c>
      <c r="AY23" s="29">
        <f>AV23*AX23</f>
        <v>1246227.5</v>
      </c>
      <c r="AZ23" s="33"/>
      <c r="BA23" s="29">
        <v>40000</v>
      </c>
      <c r="BB23" s="29">
        <f>AV23*BA23</f>
        <v>1689800</v>
      </c>
      <c r="BC23" s="33"/>
      <c r="BD23" s="29"/>
      <c r="BE23" s="29">
        <f>AV23*BD23</f>
        <v>0</v>
      </c>
      <c r="BF23" s="33"/>
      <c r="BG23" s="29">
        <f>BE23-BH23</f>
        <v>0</v>
      </c>
      <c r="BH23" s="29">
        <f>SUM(BI23:BT23)</f>
        <v>0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22.5" customHeight="1">
      <c r="A24" s="27">
        <v>18</v>
      </c>
      <c r="B24" s="27">
        <v>1</v>
      </c>
      <c r="C24" s="27">
        <v>5</v>
      </c>
      <c r="D24" s="27">
        <v>1</v>
      </c>
      <c r="E24" s="28">
        <v>42.245</v>
      </c>
      <c r="F24" s="27" t="s">
        <v>3</v>
      </c>
      <c r="G24" s="29">
        <v>29500</v>
      </c>
      <c r="H24" s="29">
        <f t="shared" si="2"/>
        <v>1246227.5</v>
      </c>
      <c r="J24" s="27">
        <v>18</v>
      </c>
      <c r="K24" s="27">
        <v>1</v>
      </c>
      <c r="L24" s="27">
        <v>5</v>
      </c>
      <c r="M24" s="27">
        <v>1</v>
      </c>
      <c r="N24" s="27" t="s">
        <v>3</v>
      </c>
      <c r="O24" s="28"/>
      <c r="P24" s="28">
        <v>42.245</v>
      </c>
      <c r="R24" s="29">
        <v>29500</v>
      </c>
      <c r="S24" s="29">
        <f aca="true" t="shared" si="3" ref="S24:S44">P24*R24</f>
        <v>1246227.5</v>
      </c>
      <c r="U24" s="29">
        <v>29500</v>
      </c>
      <c r="V24" s="29">
        <f aca="true" t="shared" si="4" ref="V24:V44">P24*U24</f>
        <v>1246227.5</v>
      </c>
      <c r="X24" s="29">
        <v>33000</v>
      </c>
      <c r="Y24" s="29">
        <f aca="true" t="shared" si="5" ref="Y24:Y44">P24*X24</f>
        <v>1394085</v>
      </c>
      <c r="AA24" s="29">
        <f aca="true" t="shared" si="6" ref="AA24:AA44">Y24-AB24</f>
        <v>1394085</v>
      </c>
      <c r="AB24" s="29">
        <f aca="true" t="shared" si="7" ref="AB24:AB44">SUM(AC24:AN24)</f>
        <v>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P24" s="30"/>
      <c r="AQ24" s="30"/>
      <c r="AR24" s="30"/>
      <c r="AS24" s="30"/>
      <c r="AT24" s="30" t="s">
        <v>3</v>
      </c>
      <c r="AU24" s="31"/>
      <c r="AV24" s="31"/>
      <c r="AW24" s="33"/>
      <c r="AX24" s="32"/>
      <c r="AY24" s="32"/>
      <c r="AZ24" s="33"/>
      <c r="BA24" s="32"/>
      <c r="BB24" s="32"/>
      <c r="BC24" s="33"/>
      <c r="BD24" s="32"/>
      <c r="BE24" s="32"/>
      <c r="BF24" s="33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ht="22.5" customHeight="1">
      <c r="A25" s="27">
        <v>19</v>
      </c>
      <c r="B25" s="27">
        <v>2</v>
      </c>
      <c r="C25" s="27">
        <v>5</v>
      </c>
      <c r="D25" s="27">
        <v>1</v>
      </c>
      <c r="E25" s="28">
        <v>64.235</v>
      </c>
      <c r="F25" s="27" t="s">
        <v>3</v>
      </c>
      <c r="G25" s="29">
        <v>29500</v>
      </c>
      <c r="H25" s="29">
        <f t="shared" si="2"/>
        <v>1894932.5</v>
      </c>
      <c r="J25" s="27">
        <v>19</v>
      </c>
      <c r="K25" s="27">
        <v>2</v>
      </c>
      <c r="L25" s="27">
        <v>5</v>
      </c>
      <c r="M25" s="27">
        <v>1</v>
      </c>
      <c r="N25" s="27" t="s">
        <v>3</v>
      </c>
      <c r="O25" s="28" t="s">
        <v>44</v>
      </c>
      <c r="P25" s="28">
        <v>64.235</v>
      </c>
      <c r="R25" s="29">
        <v>29500</v>
      </c>
      <c r="S25" s="29">
        <f t="shared" si="3"/>
        <v>1894932.5</v>
      </c>
      <c r="U25" s="29">
        <v>29500</v>
      </c>
      <c r="V25" s="29">
        <f t="shared" si="4"/>
        <v>1894932.5</v>
      </c>
      <c r="X25" s="29">
        <f>Y25/P25</f>
        <v>29500.007783918423</v>
      </c>
      <c r="Y25" s="29">
        <v>1894933</v>
      </c>
      <c r="AA25" s="29">
        <f t="shared" si="6"/>
        <v>1894933</v>
      </c>
      <c r="AB25" s="29">
        <f t="shared" si="7"/>
        <v>0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P25" s="30"/>
      <c r="AQ25" s="30"/>
      <c r="AR25" s="30"/>
      <c r="AS25" s="30"/>
      <c r="AT25" s="30" t="s">
        <v>3</v>
      </c>
      <c r="AU25" s="31"/>
      <c r="AV25" s="31"/>
      <c r="AW25" s="33"/>
      <c r="AX25" s="32"/>
      <c r="AY25" s="32"/>
      <c r="AZ25" s="33"/>
      <c r="BA25" s="32"/>
      <c r="BB25" s="32"/>
      <c r="BC25" s="33"/>
      <c r="BD25" s="32"/>
      <c r="BE25" s="32"/>
      <c r="BF25" s="33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ht="22.5" customHeight="1">
      <c r="A26" s="27">
        <v>20</v>
      </c>
      <c r="B26" s="27">
        <v>2</v>
      </c>
      <c r="C26" s="27">
        <v>1</v>
      </c>
      <c r="D26" s="27">
        <v>2</v>
      </c>
      <c r="E26" s="28">
        <v>64.235</v>
      </c>
      <c r="F26" s="27" t="s">
        <v>3</v>
      </c>
      <c r="G26" s="29">
        <v>29500</v>
      </c>
      <c r="H26" s="29">
        <f t="shared" si="2"/>
        <v>1894932.5</v>
      </c>
      <c r="J26" s="27">
        <v>20</v>
      </c>
      <c r="K26" s="27">
        <v>2</v>
      </c>
      <c r="L26" s="27">
        <v>1</v>
      </c>
      <c r="M26" s="27">
        <v>2</v>
      </c>
      <c r="N26" s="27" t="s">
        <v>3</v>
      </c>
      <c r="O26" s="28" t="s">
        <v>45</v>
      </c>
      <c r="P26" s="28">
        <v>64.235</v>
      </c>
      <c r="R26" s="29">
        <v>29500</v>
      </c>
      <c r="S26" s="29">
        <f t="shared" si="3"/>
        <v>1894932.5</v>
      </c>
      <c r="U26" s="29">
        <v>29500</v>
      </c>
      <c r="V26" s="29">
        <f t="shared" si="4"/>
        <v>1894932.5</v>
      </c>
      <c r="X26" s="29">
        <v>29500</v>
      </c>
      <c r="Y26" s="29">
        <f t="shared" si="5"/>
        <v>1894932.5</v>
      </c>
      <c r="AA26" s="29">
        <f t="shared" si="6"/>
        <v>1894932.5</v>
      </c>
      <c r="AB26" s="29">
        <f t="shared" si="7"/>
        <v>0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P26" s="30"/>
      <c r="AQ26" s="30"/>
      <c r="AR26" s="30"/>
      <c r="AS26" s="30"/>
      <c r="AT26" s="30" t="s">
        <v>3</v>
      </c>
      <c r="AU26" s="31"/>
      <c r="AV26" s="31"/>
      <c r="AW26" s="33"/>
      <c r="AX26" s="32"/>
      <c r="AY26" s="32"/>
      <c r="AZ26" s="33"/>
      <c r="BA26" s="32"/>
      <c r="BB26" s="32"/>
      <c r="BC26" s="33"/>
      <c r="BD26" s="32"/>
      <c r="BE26" s="32"/>
      <c r="BF26" s="33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ht="22.5" customHeight="1">
      <c r="A27" s="27">
        <v>21</v>
      </c>
      <c r="B27" s="27">
        <v>2</v>
      </c>
      <c r="C27" s="27">
        <v>1</v>
      </c>
      <c r="D27" s="27">
        <v>2</v>
      </c>
      <c r="E27" s="28">
        <v>65.11</v>
      </c>
      <c r="F27" s="27" t="s">
        <v>3</v>
      </c>
      <c r="G27" s="29">
        <v>29500</v>
      </c>
      <c r="H27" s="29">
        <f t="shared" si="2"/>
        <v>1920745</v>
      </c>
      <c r="J27" s="27">
        <v>21</v>
      </c>
      <c r="K27" s="27">
        <v>2</v>
      </c>
      <c r="L27" s="27">
        <v>1</v>
      </c>
      <c r="M27" s="27">
        <v>2</v>
      </c>
      <c r="N27" s="27" t="s">
        <v>3</v>
      </c>
      <c r="O27" s="28"/>
      <c r="P27" s="28">
        <v>65.11</v>
      </c>
      <c r="R27" s="29">
        <v>29500</v>
      </c>
      <c r="S27" s="29">
        <f t="shared" si="3"/>
        <v>1920745</v>
      </c>
      <c r="U27" s="29">
        <v>29500</v>
      </c>
      <c r="V27" s="29">
        <f t="shared" si="4"/>
        <v>1920745</v>
      </c>
      <c r="X27" s="29">
        <v>29500</v>
      </c>
      <c r="Y27" s="29">
        <f t="shared" si="5"/>
        <v>1920745</v>
      </c>
      <c r="AA27" s="29">
        <f t="shared" si="6"/>
        <v>1920745</v>
      </c>
      <c r="AB27" s="29">
        <f t="shared" si="7"/>
        <v>0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P27" s="30"/>
      <c r="AQ27" s="30"/>
      <c r="AR27" s="30"/>
      <c r="AS27" s="30"/>
      <c r="AT27" s="30" t="s">
        <v>3</v>
      </c>
      <c r="AU27" s="31"/>
      <c r="AV27" s="31"/>
      <c r="AW27" s="33"/>
      <c r="AX27" s="32"/>
      <c r="AY27" s="32"/>
      <c r="AZ27" s="33"/>
      <c r="BA27" s="32"/>
      <c r="BB27" s="32"/>
      <c r="BC27" s="33"/>
      <c r="BD27" s="32"/>
      <c r="BE27" s="32"/>
      <c r="BF27" s="33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ht="22.5" customHeight="1">
      <c r="A28" s="27">
        <v>22</v>
      </c>
      <c r="B28" s="27">
        <v>2</v>
      </c>
      <c r="C28" s="27">
        <v>1</v>
      </c>
      <c r="D28" s="27">
        <v>2</v>
      </c>
      <c r="E28" s="28">
        <v>64.235</v>
      </c>
      <c r="F28" s="27" t="s">
        <v>3</v>
      </c>
      <c r="G28" s="29">
        <v>29500</v>
      </c>
      <c r="H28" s="29">
        <f t="shared" si="2"/>
        <v>1894932.5</v>
      </c>
      <c r="J28" s="27">
        <v>22</v>
      </c>
      <c r="K28" s="27">
        <v>2</v>
      </c>
      <c r="L28" s="27">
        <v>1</v>
      </c>
      <c r="M28" s="27">
        <v>2</v>
      </c>
      <c r="N28" s="27" t="s">
        <v>3</v>
      </c>
      <c r="O28" s="28" t="s">
        <v>46</v>
      </c>
      <c r="P28" s="28">
        <v>64.235</v>
      </c>
      <c r="R28" s="29">
        <v>29500</v>
      </c>
      <c r="S28" s="29">
        <f t="shared" si="3"/>
        <v>1894932.5</v>
      </c>
      <c r="U28" s="29">
        <v>29500</v>
      </c>
      <c r="V28" s="29">
        <f t="shared" si="4"/>
        <v>1894932.5</v>
      </c>
      <c r="X28" s="29">
        <v>33000</v>
      </c>
      <c r="Y28" s="29">
        <f t="shared" si="5"/>
        <v>2119755</v>
      </c>
      <c r="AA28" s="29">
        <f t="shared" si="6"/>
        <v>2119755</v>
      </c>
      <c r="AB28" s="29">
        <f t="shared" si="7"/>
        <v>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P28" s="30"/>
      <c r="AQ28" s="30"/>
      <c r="AR28" s="30"/>
      <c r="AS28" s="30"/>
      <c r="AT28" s="30" t="s">
        <v>3</v>
      </c>
      <c r="AU28" s="31"/>
      <c r="AV28" s="31"/>
      <c r="AW28" s="33"/>
      <c r="AX28" s="32"/>
      <c r="AY28" s="32"/>
      <c r="AZ28" s="33"/>
      <c r="BA28" s="32"/>
      <c r="BB28" s="32"/>
      <c r="BC28" s="33"/>
      <c r="BD28" s="32"/>
      <c r="BE28" s="32"/>
      <c r="BF28" s="33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ht="22.5" customHeight="1">
      <c r="A29" s="27">
        <v>23</v>
      </c>
      <c r="B29" s="27">
        <v>2</v>
      </c>
      <c r="C29" s="27">
        <v>2</v>
      </c>
      <c r="D29" s="27">
        <v>2</v>
      </c>
      <c r="E29" s="28">
        <v>64.235</v>
      </c>
      <c r="F29" s="27" t="s">
        <v>3</v>
      </c>
      <c r="G29" s="29">
        <v>29500</v>
      </c>
      <c r="H29" s="29">
        <f t="shared" si="2"/>
        <v>1894932.5</v>
      </c>
      <c r="J29" s="27">
        <v>23</v>
      </c>
      <c r="K29" s="27">
        <v>2</v>
      </c>
      <c r="L29" s="27">
        <v>2</v>
      </c>
      <c r="M29" s="27">
        <v>2</v>
      </c>
      <c r="N29" s="27" t="s">
        <v>3</v>
      </c>
      <c r="O29" s="28" t="s">
        <v>47</v>
      </c>
      <c r="P29" s="28">
        <v>64.235</v>
      </c>
      <c r="R29" s="29">
        <v>29500</v>
      </c>
      <c r="S29" s="29">
        <f t="shared" si="3"/>
        <v>1894932.5</v>
      </c>
      <c r="U29" s="29">
        <v>29500</v>
      </c>
      <c r="V29" s="29">
        <f t="shared" si="4"/>
        <v>1894932.5</v>
      </c>
      <c r="X29" s="29">
        <v>29500</v>
      </c>
      <c r="Y29" s="29">
        <f t="shared" si="5"/>
        <v>1894932.5</v>
      </c>
      <c r="AA29" s="29">
        <f t="shared" si="6"/>
        <v>1894932.5</v>
      </c>
      <c r="AB29" s="29">
        <f t="shared" si="7"/>
        <v>0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P29" s="30"/>
      <c r="AQ29" s="30"/>
      <c r="AR29" s="30"/>
      <c r="AS29" s="30"/>
      <c r="AT29" s="30" t="s">
        <v>3</v>
      </c>
      <c r="AU29" s="31"/>
      <c r="AV29" s="31"/>
      <c r="AW29" s="33"/>
      <c r="AX29" s="32"/>
      <c r="AY29" s="32"/>
      <c r="AZ29" s="33"/>
      <c r="BA29" s="32"/>
      <c r="BB29" s="32"/>
      <c r="BC29" s="33"/>
      <c r="BD29" s="32"/>
      <c r="BE29" s="32"/>
      <c r="BF29" s="33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ht="22.5" customHeight="1">
      <c r="A30" s="27">
        <v>24</v>
      </c>
      <c r="B30" s="27">
        <v>1</v>
      </c>
      <c r="C30" s="27">
        <v>2</v>
      </c>
      <c r="D30" s="27">
        <v>2</v>
      </c>
      <c r="E30" s="28">
        <v>42.245</v>
      </c>
      <c r="F30" s="27" t="s">
        <v>3</v>
      </c>
      <c r="G30" s="29">
        <v>29500</v>
      </c>
      <c r="H30" s="29">
        <f t="shared" si="2"/>
        <v>1246227.5</v>
      </c>
      <c r="J30" s="27">
        <v>24</v>
      </c>
      <c r="K30" s="27">
        <v>1</v>
      </c>
      <c r="L30" s="27">
        <v>2</v>
      </c>
      <c r="M30" s="27">
        <v>2</v>
      </c>
      <c r="N30" s="27" t="s">
        <v>3</v>
      </c>
      <c r="O30" s="28" t="s">
        <v>48</v>
      </c>
      <c r="P30" s="28">
        <v>42.245</v>
      </c>
      <c r="R30" s="29">
        <v>29500</v>
      </c>
      <c r="S30" s="29">
        <f t="shared" si="3"/>
        <v>1246227.5</v>
      </c>
      <c r="U30" s="29">
        <v>29500</v>
      </c>
      <c r="V30" s="29">
        <f t="shared" si="4"/>
        <v>1246227.5</v>
      </c>
      <c r="X30" s="29">
        <v>33000</v>
      </c>
      <c r="Y30" s="29">
        <f t="shared" si="5"/>
        <v>1394085</v>
      </c>
      <c r="AA30" s="29">
        <f t="shared" si="6"/>
        <v>1394085</v>
      </c>
      <c r="AB30" s="29">
        <f t="shared" si="7"/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P30" s="30"/>
      <c r="AQ30" s="30"/>
      <c r="AR30" s="30"/>
      <c r="AS30" s="30"/>
      <c r="AT30" s="30" t="s">
        <v>3</v>
      </c>
      <c r="AU30" s="31"/>
      <c r="AV30" s="31"/>
      <c r="AW30" s="33"/>
      <c r="AX30" s="32"/>
      <c r="AY30" s="32"/>
      <c r="AZ30" s="33"/>
      <c r="BA30" s="32"/>
      <c r="BB30" s="32"/>
      <c r="BC30" s="33"/>
      <c r="BD30" s="32"/>
      <c r="BE30" s="32"/>
      <c r="BF30" s="33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ht="22.5" customHeight="1">
      <c r="A31" s="34">
        <v>25</v>
      </c>
      <c r="B31" s="34">
        <v>1</v>
      </c>
      <c r="C31" s="34">
        <v>2</v>
      </c>
      <c r="D31" s="34">
        <v>2</v>
      </c>
      <c r="E31" s="35">
        <v>42.245</v>
      </c>
      <c r="F31" s="27" t="s">
        <v>3</v>
      </c>
      <c r="G31" s="29">
        <v>29500</v>
      </c>
      <c r="H31" s="29">
        <f t="shared" si="2"/>
        <v>1246227.5</v>
      </c>
      <c r="J31" s="34">
        <v>25</v>
      </c>
      <c r="K31" s="34">
        <v>1</v>
      </c>
      <c r="L31" s="34">
        <v>2</v>
      </c>
      <c r="M31" s="34">
        <v>2</v>
      </c>
      <c r="N31" s="27" t="s">
        <v>3</v>
      </c>
      <c r="O31" s="35" t="s">
        <v>49</v>
      </c>
      <c r="P31" s="35">
        <v>42.245</v>
      </c>
      <c r="R31" s="29">
        <v>29500</v>
      </c>
      <c r="S31" s="29">
        <f t="shared" si="3"/>
        <v>1246227.5</v>
      </c>
      <c r="U31" s="29">
        <v>29500</v>
      </c>
      <c r="V31" s="29">
        <f t="shared" si="4"/>
        <v>1246227.5</v>
      </c>
      <c r="X31" s="29">
        <v>33000</v>
      </c>
      <c r="Y31" s="29">
        <f t="shared" si="5"/>
        <v>1394085</v>
      </c>
      <c r="AA31" s="29">
        <f t="shared" si="6"/>
        <v>1394085</v>
      </c>
      <c r="AB31" s="29">
        <f t="shared" si="7"/>
        <v>0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P31" s="36"/>
      <c r="AQ31" s="36"/>
      <c r="AR31" s="36"/>
      <c r="AS31" s="36"/>
      <c r="AT31" s="30" t="s">
        <v>3</v>
      </c>
      <c r="AU31" s="37"/>
      <c r="AV31" s="37"/>
      <c r="AW31" s="33"/>
      <c r="AX31" s="32"/>
      <c r="AY31" s="32"/>
      <c r="AZ31" s="33"/>
      <c r="BA31" s="32"/>
      <c r="BB31" s="32"/>
      <c r="BC31" s="33"/>
      <c r="BD31" s="32"/>
      <c r="BE31" s="32"/>
      <c r="BF31" s="33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ht="22.5" customHeight="1">
      <c r="A32" s="27">
        <v>26</v>
      </c>
      <c r="B32" s="27">
        <v>2</v>
      </c>
      <c r="C32" s="27">
        <v>2</v>
      </c>
      <c r="D32" s="34">
        <v>2</v>
      </c>
      <c r="E32" s="28">
        <v>64.235</v>
      </c>
      <c r="F32" s="27" t="s">
        <v>3</v>
      </c>
      <c r="G32" s="29">
        <v>29500</v>
      </c>
      <c r="H32" s="29">
        <f t="shared" si="2"/>
        <v>1894932.5</v>
      </c>
      <c r="J32" s="27">
        <v>26</v>
      </c>
      <c r="K32" s="27">
        <v>2</v>
      </c>
      <c r="L32" s="27">
        <v>2</v>
      </c>
      <c r="M32" s="27">
        <v>2</v>
      </c>
      <c r="N32" s="27" t="s">
        <v>3</v>
      </c>
      <c r="O32" s="28"/>
      <c r="P32" s="28">
        <v>64.235</v>
      </c>
      <c r="R32" s="29">
        <v>29500</v>
      </c>
      <c r="S32" s="29">
        <f t="shared" si="3"/>
        <v>1894932.5</v>
      </c>
      <c r="U32" s="29">
        <v>29500</v>
      </c>
      <c r="V32" s="29">
        <f t="shared" si="4"/>
        <v>1894932.5</v>
      </c>
      <c r="X32" s="29">
        <v>29500</v>
      </c>
      <c r="Y32" s="29">
        <f t="shared" si="5"/>
        <v>1894932.5</v>
      </c>
      <c r="AA32" s="29">
        <f t="shared" si="6"/>
        <v>1894932.5</v>
      </c>
      <c r="AB32" s="29">
        <f t="shared" si="7"/>
        <v>0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P32" s="30"/>
      <c r="AQ32" s="30"/>
      <c r="AR32" s="30"/>
      <c r="AS32" s="30"/>
      <c r="AT32" s="30" t="s">
        <v>3</v>
      </c>
      <c r="AU32" s="31"/>
      <c r="AV32" s="31"/>
      <c r="AW32" s="33"/>
      <c r="AX32" s="32"/>
      <c r="AY32" s="32"/>
      <c r="AZ32" s="33"/>
      <c r="BA32" s="32"/>
      <c r="BB32" s="32"/>
      <c r="BC32" s="33"/>
      <c r="BD32" s="32"/>
      <c r="BE32" s="32"/>
      <c r="BF32" s="33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ht="22.5" customHeight="1">
      <c r="A33" s="27">
        <v>27</v>
      </c>
      <c r="B33" s="27">
        <v>2</v>
      </c>
      <c r="C33" s="27">
        <v>3</v>
      </c>
      <c r="D33" s="34">
        <v>2</v>
      </c>
      <c r="E33" s="28">
        <v>64.235</v>
      </c>
      <c r="F33" s="27" t="s">
        <v>3</v>
      </c>
      <c r="G33" s="29">
        <v>29500</v>
      </c>
      <c r="H33" s="29">
        <f t="shared" si="2"/>
        <v>1894932.5</v>
      </c>
      <c r="J33" s="27">
        <v>27</v>
      </c>
      <c r="K33" s="27">
        <v>2</v>
      </c>
      <c r="L33" s="27">
        <v>3</v>
      </c>
      <c r="M33" s="27">
        <v>2</v>
      </c>
      <c r="N33" s="27" t="s">
        <v>3</v>
      </c>
      <c r="O33" s="28"/>
      <c r="P33" s="28">
        <v>64.235</v>
      </c>
      <c r="R33" s="29">
        <v>29500</v>
      </c>
      <c r="S33" s="29">
        <f t="shared" si="3"/>
        <v>1894932.5</v>
      </c>
      <c r="U33" s="29">
        <v>29500</v>
      </c>
      <c r="V33" s="29">
        <f t="shared" si="4"/>
        <v>1894932.5</v>
      </c>
      <c r="X33" s="29">
        <v>29500</v>
      </c>
      <c r="Y33" s="29">
        <f t="shared" si="5"/>
        <v>1894932.5</v>
      </c>
      <c r="AA33" s="29">
        <f t="shared" si="6"/>
        <v>1894932.5</v>
      </c>
      <c r="AB33" s="29">
        <f t="shared" si="7"/>
        <v>0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P33" s="30"/>
      <c r="AQ33" s="30"/>
      <c r="AR33" s="30"/>
      <c r="AS33" s="30"/>
      <c r="AT33" s="30" t="s">
        <v>3</v>
      </c>
      <c r="AU33" s="31"/>
      <c r="AV33" s="31"/>
      <c r="AW33" s="33"/>
      <c r="AX33" s="32"/>
      <c r="AY33" s="32"/>
      <c r="AZ33" s="33"/>
      <c r="BA33" s="32"/>
      <c r="BB33" s="32"/>
      <c r="BC33" s="33"/>
      <c r="BD33" s="32"/>
      <c r="BE33" s="32"/>
      <c r="BF33" s="33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ht="22.5" customHeight="1">
      <c r="A34" s="34">
        <v>28</v>
      </c>
      <c r="B34" s="34">
        <v>1</v>
      </c>
      <c r="C34" s="34">
        <v>3</v>
      </c>
      <c r="D34" s="34">
        <v>2</v>
      </c>
      <c r="E34" s="35">
        <v>42.245</v>
      </c>
      <c r="F34" s="27" t="s">
        <v>3</v>
      </c>
      <c r="G34" s="29">
        <v>29500</v>
      </c>
      <c r="H34" s="29">
        <f t="shared" si="2"/>
        <v>1246227.5</v>
      </c>
      <c r="J34" s="34">
        <v>28</v>
      </c>
      <c r="K34" s="34">
        <v>1</v>
      </c>
      <c r="L34" s="34">
        <v>3</v>
      </c>
      <c r="M34" s="34">
        <v>2</v>
      </c>
      <c r="N34" s="27" t="s">
        <v>3</v>
      </c>
      <c r="O34" s="35" t="s">
        <v>50</v>
      </c>
      <c r="P34" s="35">
        <v>42.245</v>
      </c>
      <c r="R34" s="29">
        <v>29500</v>
      </c>
      <c r="S34" s="29">
        <f t="shared" si="3"/>
        <v>1246227.5</v>
      </c>
      <c r="U34" s="29">
        <v>29500</v>
      </c>
      <c r="V34" s="29">
        <f t="shared" si="4"/>
        <v>1246227.5</v>
      </c>
      <c r="X34" s="29">
        <f>Y34/P34</f>
        <v>29500.011835720205</v>
      </c>
      <c r="Y34" s="29">
        <v>1246228</v>
      </c>
      <c r="AA34" s="29">
        <f t="shared" si="6"/>
        <v>1246228</v>
      </c>
      <c r="AB34" s="29">
        <f t="shared" si="7"/>
        <v>0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P34" s="36"/>
      <c r="AQ34" s="36"/>
      <c r="AR34" s="36"/>
      <c r="AS34" s="36"/>
      <c r="AT34" s="30" t="s">
        <v>3</v>
      </c>
      <c r="AU34" s="37"/>
      <c r="AV34" s="37"/>
      <c r="AW34" s="33"/>
      <c r="AX34" s="32"/>
      <c r="AY34" s="32"/>
      <c r="AZ34" s="33"/>
      <c r="BA34" s="32"/>
      <c r="BB34" s="32"/>
      <c r="BC34" s="33"/>
      <c r="BD34" s="32"/>
      <c r="BE34" s="32"/>
      <c r="BF34" s="33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22.5" customHeight="1">
      <c r="A35" s="27">
        <v>29</v>
      </c>
      <c r="B35" s="27">
        <v>1</v>
      </c>
      <c r="C35" s="27">
        <v>3</v>
      </c>
      <c r="D35" s="34">
        <v>2</v>
      </c>
      <c r="E35" s="28">
        <v>42.245</v>
      </c>
      <c r="F35" s="27" t="s">
        <v>3</v>
      </c>
      <c r="G35" s="29">
        <v>29500</v>
      </c>
      <c r="H35" s="29">
        <f t="shared" si="2"/>
        <v>1246227.5</v>
      </c>
      <c r="J35" s="27">
        <v>29</v>
      </c>
      <c r="K35" s="27">
        <v>1</v>
      </c>
      <c r="L35" s="27">
        <v>3</v>
      </c>
      <c r="M35" s="27">
        <v>2</v>
      </c>
      <c r="N35" s="27" t="s">
        <v>3</v>
      </c>
      <c r="O35" s="28" t="s">
        <v>51</v>
      </c>
      <c r="P35" s="28">
        <v>42.245</v>
      </c>
      <c r="R35" s="29">
        <v>29500</v>
      </c>
      <c r="S35" s="29">
        <f t="shared" si="3"/>
        <v>1246227.5</v>
      </c>
      <c r="U35" s="29">
        <v>29500</v>
      </c>
      <c r="V35" s="29">
        <f t="shared" si="4"/>
        <v>1246227.5</v>
      </c>
      <c r="X35" s="29">
        <v>29500</v>
      </c>
      <c r="Y35" s="29">
        <f t="shared" si="5"/>
        <v>1246227.5</v>
      </c>
      <c r="AA35" s="29">
        <f t="shared" si="6"/>
        <v>1246227.5</v>
      </c>
      <c r="AB35" s="29">
        <f t="shared" si="7"/>
        <v>0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P35" s="30"/>
      <c r="AQ35" s="30"/>
      <c r="AR35" s="30"/>
      <c r="AS35" s="30"/>
      <c r="AT35" s="30" t="s">
        <v>3</v>
      </c>
      <c r="AU35" s="31"/>
      <c r="AV35" s="31"/>
      <c r="AW35" s="33"/>
      <c r="AX35" s="32"/>
      <c r="AY35" s="32"/>
      <c r="AZ35" s="33"/>
      <c r="BA35" s="32"/>
      <c r="BB35" s="32"/>
      <c r="BC35" s="33"/>
      <c r="BD35" s="32"/>
      <c r="BE35" s="32"/>
      <c r="BF35" s="33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ht="22.5" customHeight="1">
      <c r="A36" s="27">
        <v>30</v>
      </c>
      <c r="B36" s="27">
        <v>2</v>
      </c>
      <c r="C36" s="27">
        <v>3</v>
      </c>
      <c r="D36" s="34">
        <v>2</v>
      </c>
      <c r="E36" s="28">
        <v>64.235</v>
      </c>
      <c r="F36" s="27" t="s">
        <v>3</v>
      </c>
      <c r="G36" s="29">
        <v>29500</v>
      </c>
      <c r="H36" s="29">
        <f t="shared" si="2"/>
        <v>1894932.5</v>
      </c>
      <c r="J36" s="27">
        <v>30</v>
      </c>
      <c r="K36" s="27">
        <v>2</v>
      </c>
      <c r="L36" s="27">
        <v>3</v>
      </c>
      <c r="M36" s="27">
        <v>2</v>
      </c>
      <c r="N36" s="27" t="s">
        <v>3</v>
      </c>
      <c r="O36" s="28" t="s">
        <v>52</v>
      </c>
      <c r="P36" s="28">
        <v>64.235</v>
      </c>
      <c r="R36" s="29">
        <v>29500</v>
      </c>
      <c r="S36" s="29">
        <f t="shared" si="3"/>
        <v>1894932.5</v>
      </c>
      <c r="U36" s="29">
        <v>29500</v>
      </c>
      <c r="V36" s="29">
        <f t="shared" si="4"/>
        <v>1894932.5</v>
      </c>
      <c r="X36" s="29">
        <v>29500</v>
      </c>
      <c r="Y36" s="29">
        <f t="shared" si="5"/>
        <v>1894932.5</v>
      </c>
      <c r="AA36" s="29">
        <f t="shared" si="6"/>
        <v>1894932.5</v>
      </c>
      <c r="AB36" s="29">
        <f t="shared" si="7"/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P36" s="30"/>
      <c r="AQ36" s="30"/>
      <c r="AR36" s="30"/>
      <c r="AS36" s="30"/>
      <c r="AT36" s="30" t="s">
        <v>3</v>
      </c>
      <c r="AU36" s="31"/>
      <c r="AV36" s="31"/>
      <c r="AW36" s="33"/>
      <c r="AX36" s="32"/>
      <c r="AY36" s="32"/>
      <c r="AZ36" s="33"/>
      <c r="BA36" s="32"/>
      <c r="BB36" s="32"/>
      <c r="BC36" s="33"/>
      <c r="BD36" s="32"/>
      <c r="BE36" s="32"/>
      <c r="BF36" s="33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ht="22.5" customHeight="1">
      <c r="A37" s="27">
        <v>31</v>
      </c>
      <c r="B37" s="27">
        <v>2</v>
      </c>
      <c r="C37" s="27">
        <v>4</v>
      </c>
      <c r="D37" s="34">
        <v>2</v>
      </c>
      <c r="E37" s="28">
        <v>64.235</v>
      </c>
      <c r="F37" s="27" t="s">
        <v>3</v>
      </c>
      <c r="G37" s="29">
        <v>29500</v>
      </c>
      <c r="H37" s="29">
        <f t="shared" si="2"/>
        <v>1894932.5</v>
      </c>
      <c r="J37" s="27">
        <v>31</v>
      </c>
      <c r="K37" s="27">
        <v>2</v>
      </c>
      <c r="L37" s="27">
        <v>4</v>
      </c>
      <c r="M37" s="27">
        <v>2</v>
      </c>
      <c r="N37" s="27" t="s">
        <v>3</v>
      </c>
      <c r="O37" s="28" t="s">
        <v>53</v>
      </c>
      <c r="P37" s="28">
        <v>64.235</v>
      </c>
      <c r="R37" s="29">
        <v>29500</v>
      </c>
      <c r="S37" s="29">
        <f t="shared" si="3"/>
        <v>1894932.5</v>
      </c>
      <c r="U37" s="29">
        <v>29500</v>
      </c>
      <c r="V37" s="29">
        <f t="shared" si="4"/>
        <v>1894932.5</v>
      </c>
      <c r="X37" s="29">
        <v>29500</v>
      </c>
      <c r="Y37" s="29">
        <f t="shared" si="5"/>
        <v>1894932.5</v>
      </c>
      <c r="AA37" s="29">
        <f t="shared" si="6"/>
        <v>1894932.5</v>
      </c>
      <c r="AB37" s="29">
        <f t="shared" si="7"/>
        <v>0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P37" s="30"/>
      <c r="AQ37" s="30"/>
      <c r="AR37" s="30"/>
      <c r="AS37" s="30"/>
      <c r="AT37" s="30" t="s">
        <v>3</v>
      </c>
      <c r="AU37" s="31"/>
      <c r="AV37" s="31"/>
      <c r="AW37" s="33"/>
      <c r="AX37" s="32"/>
      <c r="AY37" s="32"/>
      <c r="AZ37" s="33"/>
      <c r="BA37" s="32"/>
      <c r="BB37" s="32"/>
      <c r="BC37" s="33"/>
      <c r="BD37" s="32"/>
      <c r="BE37" s="32"/>
      <c r="BF37" s="33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ht="22.5" customHeight="1">
      <c r="A38" s="27">
        <v>32</v>
      </c>
      <c r="B38" s="27">
        <v>1</v>
      </c>
      <c r="C38" s="27">
        <v>4</v>
      </c>
      <c r="D38" s="34">
        <v>2</v>
      </c>
      <c r="E38" s="28">
        <v>42.245</v>
      </c>
      <c r="F38" s="27" t="s">
        <v>3</v>
      </c>
      <c r="G38" s="29">
        <v>29500</v>
      </c>
      <c r="H38" s="29">
        <f t="shared" si="2"/>
        <v>1246227.5</v>
      </c>
      <c r="J38" s="27">
        <v>32</v>
      </c>
      <c r="K38" s="27">
        <v>1</v>
      </c>
      <c r="L38" s="27">
        <v>4</v>
      </c>
      <c r="M38" s="27">
        <v>2</v>
      </c>
      <c r="N38" s="27" t="s">
        <v>3</v>
      </c>
      <c r="O38" s="28"/>
      <c r="P38" s="28">
        <v>42.245</v>
      </c>
      <c r="R38" s="29">
        <v>29500</v>
      </c>
      <c r="S38" s="29">
        <f t="shared" si="3"/>
        <v>1246227.5</v>
      </c>
      <c r="U38" s="29">
        <v>29500</v>
      </c>
      <c r="V38" s="29">
        <f t="shared" si="4"/>
        <v>1246227.5</v>
      </c>
      <c r="X38" s="29">
        <v>33000</v>
      </c>
      <c r="Y38" s="29">
        <f t="shared" si="5"/>
        <v>1394085</v>
      </c>
      <c r="AA38" s="29">
        <f t="shared" si="6"/>
        <v>1394085</v>
      </c>
      <c r="AB38" s="29">
        <f t="shared" si="7"/>
        <v>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P38" s="30"/>
      <c r="AQ38" s="30"/>
      <c r="AR38" s="30"/>
      <c r="AS38" s="30"/>
      <c r="AT38" s="30" t="s">
        <v>3</v>
      </c>
      <c r="AU38" s="31"/>
      <c r="AV38" s="31"/>
      <c r="AW38" s="33"/>
      <c r="AX38" s="32"/>
      <c r="AY38" s="32"/>
      <c r="AZ38" s="33"/>
      <c r="BA38" s="32"/>
      <c r="BB38" s="32"/>
      <c r="BC38" s="33"/>
      <c r="BD38" s="32"/>
      <c r="BE38" s="32"/>
      <c r="BF38" s="33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ht="22.5" customHeight="1">
      <c r="A39" s="27">
        <v>33</v>
      </c>
      <c r="B39" s="27">
        <v>1</v>
      </c>
      <c r="C39" s="27">
        <v>4</v>
      </c>
      <c r="D39" s="34">
        <v>2</v>
      </c>
      <c r="E39" s="28">
        <v>42.245</v>
      </c>
      <c r="F39" s="27" t="s">
        <v>3</v>
      </c>
      <c r="G39" s="29">
        <v>29500</v>
      </c>
      <c r="H39" s="29">
        <f aca="true" t="shared" si="8" ref="H39:H70">E39*G39</f>
        <v>1246227.5</v>
      </c>
      <c r="J39" s="27">
        <v>33</v>
      </c>
      <c r="K39" s="27">
        <v>1</v>
      </c>
      <c r="L39" s="27">
        <v>4</v>
      </c>
      <c r="M39" s="27">
        <v>2</v>
      </c>
      <c r="N39" s="27" t="s">
        <v>3</v>
      </c>
      <c r="O39" s="28"/>
      <c r="P39" s="28">
        <v>42.245</v>
      </c>
      <c r="R39" s="29">
        <v>29500</v>
      </c>
      <c r="S39" s="29">
        <f t="shared" si="3"/>
        <v>1246227.5</v>
      </c>
      <c r="U39" s="29">
        <v>29500</v>
      </c>
      <c r="V39" s="29">
        <f t="shared" si="4"/>
        <v>1246227.5</v>
      </c>
      <c r="X39" s="29">
        <v>33000</v>
      </c>
      <c r="Y39" s="29">
        <f t="shared" si="5"/>
        <v>1394085</v>
      </c>
      <c r="AA39" s="29">
        <f t="shared" si="6"/>
        <v>1394085</v>
      </c>
      <c r="AB39" s="29">
        <f t="shared" si="7"/>
        <v>0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P39" s="30"/>
      <c r="AQ39" s="30"/>
      <c r="AR39" s="30"/>
      <c r="AS39" s="30"/>
      <c r="AT39" s="30" t="s">
        <v>3</v>
      </c>
      <c r="AU39" s="31"/>
      <c r="AV39" s="31"/>
      <c r="AW39" s="33"/>
      <c r="AX39" s="32"/>
      <c r="AY39" s="32"/>
      <c r="AZ39" s="33"/>
      <c r="BA39" s="32"/>
      <c r="BB39" s="32"/>
      <c r="BC39" s="33"/>
      <c r="BD39" s="32"/>
      <c r="BE39" s="32"/>
      <c r="BF39" s="33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ht="22.5" customHeight="1">
      <c r="A40" s="27">
        <v>34</v>
      </c>
      <c r="B40" s="27">
        <v>2</v>
      </c>
      <c r="C40" s="27">
        <v>4</v>
      </c>
      <c r="D40" s="34">
        <v>2</v>
      </c>
      <c r="E40" s="28">
        <v>64.235</v>
      </c>
      <c r="F40" s="27" t="s">
        <v>3</v>
      </c>
      <c r="G40" s="29">
        <v>29500</v>
      </c>
      <c r="H40" s="29">
        <f t="shared" si="8"/>
        <v>1894932.5</v>
      </c>
      <c r="J40" s="27">
        <v>34</v>
      </c>
      <c r="K40" s="27">
        <v>2</v>
      </c>
      <c r="L40" s="27">
        <v>4</v>
      </c>
      <c r="M40" s="27">
        <v>2</v>
      </c>
      <c r="N40" s="27" t="s">
        <v>3</v>
      </c>
      <c r="O40" s="28"/>
      <c r="P40" s="28">
        <v>64.235</v>
      </c>
      <c r="R40" s="29">
        <v>29500</v>
      </c>
      <c r="S40" s="29">
        <f t="shared" si="3"/>
        <v>1894932.5</v>
      </c>
      <c r="U40" s="29">
        <v>29500</v>
      </c>
      <c r="V40" s="29">
        <f t="shared" si="4"/>
        <v>1894932.5</v>
      </c>
      <c r="X40" s="29">
        <v>29500</v>
      </c>
      <c r="Y40" s="29">
        <f t="shared" si="5"/>
        <v>1894932.5</v>
      </c>
      <c r="AA40" s="29">
        <f t="shared" si="6"/>
        <v>1894932.5</v>
      </c>
      <c r="AB40" s="29">
        <f t="shared" si="7"/>
        <v>0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P40" s="30"/>
      <c r="AQ40" s="30"/>
      <c r="AR40" s="30"/>
      <c r="AS40" s="30"/>
      <c r="AT40" s="30" t="s">
        <v>3</v>
      </c>
      <c r="AU40" s="31"/>
      <c r="AV40" s="31"/>
      <c r="AW40" s="33"/>
      <c r="AX40" s="32"/>
      <c r="AY40" s="32"/>
      <c r="AZ40" s="33"/>
      <c r="BA40" s="32"/>
      <c r="BB40" s="32"/>
      <c r="BC40" s="33"/>
      <c r="BD40" s="32"/>
      <c r="BE40" s="32"/>
      <c r="BF40" s="33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ht="22.5" customHeight="1">
      <c r="A41" s="27">
        <v>35</v>
      </c>
      <c r="B41" s="27">
        <v>2</v>
      </c>
      <c r="C41" s="27">
        <v>5</v>
      </c>
      <c r="D41" s="34">
        <v>2</v>
      </c>
      <c r="E41" s="28">
        <v>64.235</v>
      </c>
      <c r="F41" s="27" t="s">
        <v>3</v>
      </c>
      <c r="G41" s="29">
        <v>29500</v>
      </c>
      <c r="H41" s="29">
        <f t="shared" si="8"/>
        <v>1894932.5</v>
      </c>
      <c r="J41" s="27">
        <v>35</v>
      </c>
      <c r="K41" s="27">
        <v>2</v>
      </c>
      <c r="L41" s="27">
        <v>5</v>
      </c>
      <c r="M41" s="27">
        <v>2</v>
      </c>
      <c r="N41" s="27" t="s">
        <v>3</v>
      </c>
      <c r="O41" s="28" t="s">
        <v>54</v>
      </c>
      <c r="P41" s="28">
        <v>64.235</v>
      </c>
      <c r="R41" s="29">
        <v>29500</v>
      </c>
      <c r="S41" s="29">
        <f t="shared" si="3"/>
        <v>1894932.5</v>
      </c>
      <c r="U41" s="29">
        <v>29500</v>
      </c>
      <c r="V41" s="29">
        <f t="shared" si="4"/>
        <v>1894932.5</v>
      </c>
      <c r="X41" s="29">
        <v>33000</v>
      </c>
      <c r="Y41" s="29">
        <f t="shared" si="5"/>
        <v>2119755</v>
      </c>
      <c r="AA41" s="29">
        <f t="shared" si="6"/>
        <v>2119755</v>
      </c>
      <c r="AB41" s="29">
        <f t="shared" si="7"/>
        <v>0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P41" s="30"/>
      <c r="AQ41" s="30"/>
      <c r="AR41" s="30"/>
      <c r="AS41" s="30"/>
      <c r="AT41" s="30" t="s">
        <v>3</v>
      </c>
      <c r="AU41" s="31"/>
      <c r="AV41" s="31"/>
      <c r="AW41" s="33"/>
      <c r="AX41" s="32"/>
      <c r="AY41" s="32"/>
      <c r="AZ41" s="33"/>
      <c r="BA41" s="32"/>
      <c r="BB41" s="32"/>
      <c r="BC41" s="33"/>
      <c r="BD41" s="32"/>
      <c r="BE41" s="32"/>
      <c r="BF41" s="33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ht="22.5" customHeight="1">
      <c r="A42" s="27">
        <v>36</v>
      </c>
      <c r="B42" s="27">
        <v>1</v>
      </c>
      <c r="C42" s="27">
        <v>5</v>
      </c>
      <c r="D42" s="34">
        <v>2</v>
      </c>
      <c r="E42" s="28">
        <v>42.245</v>
      </c>
      <c r="F42" s="27" t="s">
        <v>3</v>
      </c>
      <c r="G42" s="29">
        <v>29500</v>
      </c>
      <c r="H42" s="29">
        <f t="shared" si="8"/>
        <v>1246227.5</v>
      </c>
      <c r="J42" s="27">
        <v>36</v>
      </c>
      <c r="K42" s="27">
        <v>1</v>
      </c>
      <c r="L42" s="27">
        <v>5</v>
      </c>
      <c r="M42" s="27">
        <v>2</v>
      </c>
      <c r="N42" s="27" t="s">
        <v>3</v>
      </c>
      <c r="O42" s="28" t="s">
        <v>55</v>
      </c>
      <c r="P42" s="28">
        <v>42.245</v>
      </c>
      <c r="R42" s="29">
        <v>29500</v>
      </c>
      <c r="S42" s="29">
        <f t="shared" si="3"/>
        <v>1246227.5</v>
      </c>
      <c r="U42" s="29">
        <v>29500</v>
      </c>
      <c r="V42" s="29">
        <f t="shared" si="4"/>
        <v>1246227.5</v>
      </c>
      <c r="X42" s="29">
        <f>Y42/P42</f>
        <v>29500.011835720205</v>
      </c>
      <c r="Y42" s="29">
        <v>1246228</v>
      </c>
      <c r="AA42" s="29">
        <f t="shared" si="6"/>
        <v>1246228</v>
      </c>
      <c r="AB42" s="29">
        <f t="shared" si="7"/>
        <v>0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P42" s="30"/>
      <c r="AQ42" s="30"/>
      <c r="AR42" s="30"/>
      <c r="AS42" s="30"/>
      <c r="AT42" s="30" t="s">
        <v>3</v>
      </c>
      <c r="AU42" s="31"/>
      <c r="AV42" s="31"/>
      <c r="AW42" s="33"/>
      <c r="AX42" s="32"/>
      <c r="AY42" s="32"/>
      <c r="AZ42" s="33"/>
      <c r="BA42" s="32"/>
      <c r="BB42" s="32"/>
      <c r="BC42" s="33"/>
      <c r="BD42" s="32"/>
      <c r="BE42" s="32"/>
      <c r="BF42" s="33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ht="22.5" customHeight="1">
      <c r="A43" s="27">
        <v>37</v>
      </c>
      <c r="B43" s="27">
        <v>1</v>
      </c>
      <c r="C43" s="27">
        <v>5</v>
      </c>
      <c r="D43" s="34">
        <v>2</v>
      </c>
      <c r="E43" s="28">
        <v>42.245</v>
      </c>
      <c r="F43" s="27" t="s">
        <v>3</v>
      </c>
      <c r="G43" s="29">
        <v>29500</v>
      </c>
      <c r="H43" s="29">
        <f t="shared" si="8"/>
        <v>1246227.5</v>
      </c>
      <c r="J43" s="27">
        <v>37</v>
      </c>
      <c r="K43" s="27">
        <v>1</v>
      </c>
      <c r="L43" s="27">
        <v>5</v>
      </c>
      <c r="M43" s="27">
        <v>2</v>
      </c>
      <c r="N43" s="27" t="s">
        <v>3</v>
      </c>
      <c r="O43" s="28"/>
      <c r="P43" s="28">
        <v>42.245</v>
      </c>
      <c r="R43" s="29">
        <v>29500</v>
      </c>
      <c r="S43" s="29">
        <f t="shared" si="3"/>
        <v>1246227.5</v>
      </c>
      <c r="U43" s="29">
        <v>29500</v>
      </c>
      <c r="V43" s="29">
        <f t="shared" si="4"/>
        <v>1246227.5</v>
      </c>
      <c r="X43" s="29">
        <v>29500</v>
      </c>
      <c r="Y43" s="29">
        <f t="shared" si="5"/>
        <v>1246227.5</v>
      </c>
      <c r="AA43" s="29">
        <f t="shared" si="6"/>
        <v>1246227.5</v>
      </c>
      <c r="AB43" s="29">
        <f t="shared" si="7"/>
        <v>0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P43" s="30"/>
      <c r="AQ43" s="30"/>
      <c r="AR43" s="30"/>
      <c r="AS43" s="30"/>
      <c r="AT43" s="30" t="s">
        <v>3</v>
      </c>
      <c r="AU43" s="31"/>
      <c r="AV43" s="31"/>
      <c r="AW43" s="33"/>
      <c r="AX43" s="32"/>
      <c r="AY43" s="32"/>
      <c r="AZ43" s="33"/>
      <c r="BA43" s="32"/>
      <c r="BB43" s="32"/>
      <c r="BC43" s="33"/>
      <c r="BD43" s="32"/>
      <c r="BE43" s="32"/>
      <c r="BF43" s="33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ht="22.5" customHeight="1">
      <c r="A44" s="27">
        <v>38</v>
      </c>
      <c r="B44" s="27">
        <v>2</v>
      </c>
      <c r="C44" s="27">
        <v>5</v>
      </c>
      <c r="D44" s="34">
        <v>2</v>
      </c>
      <c r="E44" s="28">
        <v>64.235</v>
      </c>
      <c r="F44" s="27" t="s">
        <v>3</v>
      </c>
      <c r="G44" s="29">
        <v>29500</v>
      </c>
      <c r="H44" s="29">
        <f t="shared" si="8"/>
        <v>1894932.5</v>
      </c>
      <c r="J44" s="27">
        <v>38</v>
      </c>
      <c r="K44" s="27">
        <v>2</v>
      </c>
      <c r="L44" s="27">
        <v>5</v>
      </c>
      <c r="M44" s="27">
        <v>2</v>
      </c>
      <c r="N44" s="27" t="s">
        <v>3</v>
      </c>
      <c r="O44" s="28" t="s">
        <v>56</v>
      </c>
      <c r="P44" s="28">
        <v>64.235</v>
      </c>
      <c r="R44" s="29">
        <v>29500</v>
      </c>
      <c r="S44" s="29">
        <f t="shared" si="3"/>
        <v>1894932.5</v>
      </c>
      <c r="U44" s="29">
        <v>29500</v>
      </c>
      <c r="V44" s="29">
        <f t="shared" si="4"/>
        <v>1894932.5</v>
      </c>
      <c r="X44" s="29">
        <v>29500</v>
      </c>
      <c r="Y44" s="29">
        <f t="shared" si="5"/>
        <v>1894932.5</v>
      </c>
      <c r="AA44" s="29">
        <f t="shared" si="6"/>
        <v>1894932.5</v>
      </c>
      <c r="AB44" s="29">
        <f t="shared" si="7"/>
        <v>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P44" s="30"/>
      <c r="AQ44" s="30"/>
      <c r="AR44" s="30"/>
      <c r="AS44" s="30"/>
      <c r="AT44" s="30" t="s">
        <v>3</v>
      </c>
      <c r="AU44" s="31"/>
      <c r="AV44" s="31"/>
      <c r="AW44" s="33"/>
      <c r="AX44" s="32"/>
      <c r="AY44" s="32"/>
      <c r="AZ44" s="33"/>
      <c r="BA44" s="32"/>
      <c r="BB44" s="32"/>
      <c r="BC44" s="33"/>
      <c r="BD44" s="32"/>
      <c r="BE44" s="32"/>
      <c r="BF44" s="33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ht="22.5" customHeight="1">
      <c r="A45" s="27">
        <v>39</v>
      </c>
      <c r="B45" s="27">
        <v>2</v>
      </c>
      <c r="C45" s="27">
        <v>1</v>
      </c>
      <c r="D45" s="27">
        <v>3</v>
      </c>
      <c r="E45" s="28">
        <f>60.96+5.07/2</f>
        <v>63.495000000000005</v>
      </c>
      <c r="F45" s="27" t="s">
        <v>4</v>
      </c>
      <c r="G45" s="29">
        <v>35000</v>
      </c>
      <c r="H45" s="29">
        <f t="shared" si="8"/>
        <v>2222325</v>
      </c>
      <c r="J45" s="30"/>
      <c r="K45" s="30"/>
      <c r="L45" s="30"/>
      <c r="M45" s="30"/>
      <c r="N45" s="30" t="s">
        <v>4</v>
      </c>
      <c r="O45" s="31"/>
      <c r="P45" s="31"/>
      <c r="R45" s="32"/>
      <c r="S45" s="32"/>
      <c r="U45" s="32"/>
      <c r="V45" s="32"/>
      <c r="X45" s="32"/>
      <c r="Y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P45" s="27">
        <v>39</v>
      </c>
      <c r="AQ45" s="27">
        <v>2</v>
      </c>
      <c r="AR45" s="27">
        <v>1</v>
      </c>
      <c r="AS45" s="27">
        <v>3</v>
      </c>
      <c r="AT45" s="27" t="s">
        <v>4</v>
      </c>
      <c r="AU45" s="28"/>
      <c r="AV45" s="28">
        <f>60.96+5.07/2</f>
        <v>63.495000000000005</v>
      </c>
      <c r="AW45" s="33"/>
      <c r="AX45" s="29">
        <v>29500</v>
      </c>
      <c r="AY45" s="29">
        <f>AV45*AX45</f>
        <v>1873102.5000000002</v>
      </c>
      <c r="AZ45" s="33"/>
      <c r="BA45" s="29">
        <v>35000</v>
      </c>
      <c r="BB45" s="29">
        <f>AV45*BA45</f>
        <v>2222325</v>
      </c>
      <c r="BC45" s="33"/>
      <c r="BD45" s="29"/>
      <c r="BE45" s="29">
        <f>AV45*BD45</f>
        <v>0</v>
      </c>
      <c r="BF45" s="33"/>
      <c r="BG45" s="29">
        <f>BE45-BH45</f>
        <v>0</v>
      </c>
      <c r="BH45" s="29">
        <f>SUM(BI45:BT45)</f>
        <v>0</v>
      </c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22.5" customHeight="1">
      <c r="A46" s="27">
        <v>40</v>
      </c>
      <c r="B46" s="27">
        <v>1</v>
      </c>
      <c r="C46" s="27">
        <v>1</v>
      </c>
      <c r="D46" s="27">
        <v>3</v>
      </c>
      <c r="E46" s="28">
        <f>51.58+5.07</f>
        <v>56.65</v>
      </c>
      <c r="F46" s="27" t="s">
        <v>4</v>
      </c>
      <c r="G46" s="29">
        <v>35000</v>
      </c>
      <c r="H46" s="29">
        <f t="shared" si="8"/>
        <v>1982750</v>
      </c>
      <c r="J46" s="30"/>
      <c r="K46" s="30"/>
      <c r="L46" s="30"/>
      <c r="M46" s="30"/>
      <c r="N46" s="30" t="s">
        <v>4</v>
      </c>
      <c r="O46" s="31"/>
      <c r="P46" s="31"/>
      <c r="R46" s="32"/>
      <c r="S46" s="32"/>
      <c r="U46" s="32"/>
      <c r="V46" s="32"/>
      <c r="X46" s="32"/>
      <c r="Y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P46" s="27">
        <v>40</v>
      </c>
      <c r="AQ46" s="27">
        <v>1</v>
      </c>
      <c r="AR46" s="27">
        <v>1</v>
      </c>
      <c r="AS46" s="27">
        <v>3</v>
      </c>
      <c r="AT46" s="27" t="s">
        <v>4</v>
      </c>
      <c r="AU46" s="28"/>
      <c r="AV46" s="28">
        <f>51.58+5.07</f>
        <v>56.65</v>
      </c>
      <c r="AW46" s="33"/>
      <c r="AX46" s="29">
        <v>29500</v>
      </c>
      <c r="AY46" s="29">
        <f>AV46*AX46</f>
        <v>1671175</v>
      </c>
      <c r="AZ46" s="33"/>
      <c r="BA46" s="29">
        <v>35000</v>
      </c>
      <c r="BB46" s="29">
        <f>AV46*BA46</f>
        <v>1982750</v>
      </c>
      <c r="BC46" s="33"/>
      <c r="BD46" s="29"/>
      <c r="BE46" s="29">
        <f>AV46*BD46</f>
        <v>0</v>
      </c>
      <c r="BF46" s="33"/>
      <c r="BG46" s="29">
        <f>BE46-BH46</f>
        <v>0</v>
      </c>
      <c r="BH46" s="29">
        <f>SUM(BI46:BT46)</f>
        <v>0</v>
      </c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22.5" customHeight="1">
      <c r="A47" s="27">
        <v>41</v>
      </c>
      <c r="B47" s="27">
        <v>2</v>
      </c>
      <c r="C47" s="27">
        <v>1</v>
      </c>
      <c r="D47" s="27">
        <v>3</v>
      </c>
      <c r="E47" s="28">
        <f>61.7+5.07/2</f>
        <v>64.235</v>
      </c>
      <c r="F47" s="27" t="s">
        <v>4</v>
      </c>
      <c r="G47" s="29">
        <v>35000</v>
      </c>
      <c r="H47" s="29">
        <f t="shared" si="8"/>
        <v>2248225</v>
      </c>
      <c r="J47" s="30"/>
      <c r="K47" s="30"/>
      <c r="L47" s="30"/>
      <c r="M47" s="30"/>
      <c r="N47" s="30" t="s">
        <v>4</v>
      </c>
      <c r="O47" s="31"/>
      <c r="P47" s="31"/>
      <c r="R47" s="32"/>
      <c r="S47" s="32"/>
      <c r="U47" s="32"/>
      <c r="V47" s="32"/>
      <c r="X47" s="32"/>
      <c r="Y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P47" s="27">
        <v>41</v>
      </c>
      <c r="AQ47" s="27">
        <v>2</v>
      </c>
      <c r="AR47" s="27">
        <v>1</v>
      </c>
      <c r="AS47" s="27">
        <v>3</v>
      </c>
      <c r="AT47" s="27" t="s">
        <v>4</v>
      </c>
      <c r="AU47" s="28"/>
      <c r="AV47" s="28">
        <f>61.7+5.07/2</f>
        <v>64.235</v>
      </c>
      <c r="AW47" s="33"/>
      <c r="AX47" s="29">
        <v>29500</v>
      </c>
      <c r="AY47" s="29">
        <f>AV47*AX47</f>
        <v>1894932.5</v>
      </c>
      <c r="AZ47" s="33"/>
      <c r="BA47" s="29">
        <v>35000</v>
      </c>
      <c r="BB47" s="29">
        <f>AV47*BA47</f>
        <v>2248225</v>
      </c>
      <c r="BC47" s="33"/>
      <c r="BD47" s="29"/>
      <c r="BE47" s="29">
        <f>AV47*BD47</f>
        <v>0</v>
      </c>
      <c r="BF47" s="33"/>
      <c r="BG47" s="29">
        <f>BE47-BH47</f>
        <v>0</v>
      </c>
      <c r="BH47" s="29">
        <f>SUM(BI47:BT47)</f>
        <v>0</v>
      </c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22.5" customHeight="1">
      <c r="A48" s="27">
        <v>42</v>
      </c>
      <c r="B48" s="27">
        <v>2</v>
      </c>
      <c r="C48" s="27">
        <v>2</v>
      </c>
      <c r="D48" s="27">
        <v>3</v>
      </c>
      <c r="E48" s="28">
        <v>64.235</v>
      </c>
      <c r="F48" s="27" t="s">
        <v>3</v>
      </c>
      <c r="G48" s="29">
        <v>29500</v>
      </c>
      <c r="H48" s="29">
        <f t="shared" si="8"/>
        <v>1894932.5</v>
      </c>
      <c r="J48" s="27">
        <v>42</v>
      </c>
      <c r="K48" s="27">
        <v>2</v>
      </c>
      <c r="L48" s="27">
        <v>2</v>
      </c>
      <c r="M48" s="27">
        <v>3</v>
      </c>
      <c r="N48" s="27" t="s">
        <v>3</v>
      </c>
      <c r="O48" s="28" t="s">
        <v>57</v>
      </c>
      <c r="P48" s="28">
        <v>64.235</v>
      </c>
      <c r="R48" s="29">
        <v>29500</v>
      </c>
      <c r="S48" s="29">
        <f aca="true" t="shared" si="9" ref="S48:S67">P48*R48</f>
        <v>1894932.5</v>
      </c>
      <c r="U48" s="29">
        <v>29500</v>
      </c>
      <c r="V48" s="29">
        <f aca="true" t="shared" si="10" ref="V48:V67">P48*U48</f>
        <v>1894932.5</v>
      </c>
      <c r="X48" s="29">
        <f>Y48/P48</f>
        <v>29500.007783918423</v>
      </c>
      <c r="Y48" s="29">
        <v>1894933</v>
      </c>
      <c r="AA48" s="29">
        <f aca="true" t="shared" si="11" ref="AA48:AA67">Y48-AB48</f>
        <v>1894933</v>
      </c>
      <c r="AB48" s="29">
        <f aca="true" t="shared" si="12" ref="AB48:AB67">SUM(AC48:AN48)</f>
        <v>0</v>
      </c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P48" s="30"/>
      <c r="AQ48" s="30"/>
      <c r="AR48" s="30"/>
      <c r="AS48" s="30"/>
      <c r="AT48" s="30" t="s">
        <v>3</v>
      </c>
      <c r="AU48" s="31"/>
      <c r="AV48" s="31"/>
      <c r="AW48" s="33"/>
      <c r="AX48" s="32"/>
      <c r="AY48" s="32"/>
      <c r="AZ48" s="33"/>
      <c r="BA48" s="32"/>
      <c r="BB48" s="32"/>
      <c r="BC48" s="33"/>
      <c r="BD48" s="32"/>
      <c r="BE48" s="32"/>
      <c r="BF48" s="33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ht="22.5" customHeight="1">
      <c r="A49" s="27">
        <v>43</v>
      </c>
      <c r="B49" s="27">
        <v>1</v>
      </c>
      <c r="C49" s="27">
        <v>2</v>
      </c>
      <c r="D49" s="27">
        <v>3</v>
      </c>
      <c r="E49" s="28">
        <v>42.245</v>
      </c>
      <c r="F49" s="27" t="s">
        <v>3</v>
      </c>
      <c r="G49" s="29">
        <v>29500</v>
      </c>
      <c r="H49" s="29">
        <f t="shared" si="8"/>
        <v>1246227.5</v>
      </c>
      <c r="J49" s="27">
        <v>43</v>
      </c>
      <c r="K49" s="27">
        <v>1</v>
      </c>
      <c r="L49" s="27">
        <v>2</v>
      </c>
      <c r="M49" s="27">
        <v>3</v>
      </c>
      <c r="N49" s="27" t="s">
        <v>3</v>
      </c>
      <c r="O49" s="28" t="s">
        <v>58</v>
      </c>
      <c r="P49" s="28">
        <v>42.245</v>
      </c>
      <c r="R49" s="29">
        <v>29500</v>
      </c>
      <c r="S49" s="29">
        <f t="shared" si="9"/>
        <v>1246227.5</v>
      </c>
      <c r="U49" s="29">
        <v>29500</v>
      </c>
      <c r="V49" s="29">
        <f t="shared" si="10"/>
        <v>1246227.5</v>
      </c>
      <c r="X49" s="29">
        <f>Y49/P49</f>
        <v>29500.011835720205</v>
      </c>
      <c r="Y49" s="29">
        <v>1246228</v>
      </c>
      <c r="AA49" s="29">
        <f t="shared" si="11"/>
        <v>1246228</v>
      </c>
      <c r="AB49" s="29">
        <f t="shared" si="12"/>
        <v>0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P49" s="30"/>
      <c r="AQ49" s="30"/>
      <c r="AR49" s="30"/>
      <c r="AS49" s="30"/>
      <c r="AT49" s="30" t="s">
        <v>3</v>
      </c>
      <c r="AU49" s="31"/>
      <c r="AV49" s="31"/>
      <c r="AW49" s="33"/>
      <c r="AX49" s="32"/>
      <c r="AY49" s="32"/>
      <c r="AZ49" s="33"/>
      <c r="BA49" s="32"/>
      <c r="BB49" s="32"/>
      <c r="BC49" s="33"/>
      <c r="BD49" s="32"/>
      <c r="BE49" s="32"/>
      <c r="BF49" s="33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ht="22.5" customHeight="1">
      <c r="A50" s="27">
        <v>44</v>
      </c>
      <c r="B50" s="27">
        <v>1</v>
      </c>
      <c r="C50" s="27">
        <v>2</v>
      </c>
      <c r="D50" s="27">
        <v>3</v>
      </c>
      <c r="E50" s="28">
        <v>42.245</v>
      </c>
      <c r="F50" s="27" t="s">
        <v>3</v>
      </c>
      <c r="G50" s="29">
        <v>29500</v>
      </c>
      <c r="H50" s="29">
        <f t="shared" si="8"/>
        <v>1246227.5</v>
      </c>
      <c r="J50" s="27">
        <v>44</v>
      </c>
      <c r="K50" s="27">
        <v>1</v>
      </c>
      <c r="L50" s="27">
        <v>2</v>
      </c>
      <c r="M50" s="27">
        <v>3</v>
      </c>
      <c r="N50" s="27" t="s">
        <v>3</v>
      </c>
      <c r="O50" s="28" t="s">
        <v>59</v>
      </c>
      <c r="P50" s="28">
        <v>42.245</v>
      </c>
      <c r="R50" s="29">
        <v>29500</v>
      </c>
      <c r="S50" s="29">
        <f t="shared" si="9"/>
        <v>1246227.5</v>
      </c>
      <c r="U50" s="29">
        <v>29500</v>
      </c>
      <c r="V50" s="29">
        <f t="shared" si="10"/>
        <v>1246227.5</v>
      </c>
      <c r="X50" s="29">
        <f>Y50/P50</f>
        <v>33003.90578766718</v>
      </c>
      <c r="Y50" s="29">
        <v>1394250</v>
      </c>
      <c r="AA50" s="29">
        <f t="shared" si="11"/>
        <v>1394250</v>
      </c>
      <c r="AB50" s="29">
        <f t="shared" si="12"/>
        <v>0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P50" s="30"/>
      <c r="AQ50" s="30"/>
      <c r="AR50" s="30"/>
      <c r="AS50" s="30"/>
      <c r="AT50" s="30" t="s">
        <v>3</v>
      </c>
      <c r="AU50" s="31"/>
      <c r="AV50" s="31"/>
      <c r="AW50" s="33"/>
      <c r="AX50" s="32"/>
      <c r="AY50" s="32"/>
      <c r="AZ50" s="33"/>
      <c r="BA50" s="32"/>
      <c r="BB50" s="32"/>
      <c r="BC50" s="33"/>
      <c r="BD50" s="32"/>
      <c r="BE50" s="32"/>
      <c r="BF50" s="33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ht="22.5" customHeight="1">
      <c r="A51" s="27">
        <v>45</v>
      </c>
      <c r="B51" s="27">
        <v>2</v>
      </c>
      <c r="C51" s="27">
        <v>2</v>
      </c>
      <c r="D51" s="27">
        <v>3</v>
      </c>
      <c r="E51" s="28">
        <v>64.235</v>
      </c>
      <c r="F51" s="27" t="s">
        <v>3</v>
      </c>
      <c r="G51" s="29">
        <v>29500</v>
      </c>
      <c r="H51" s="29">
        <f t="shared" si="8"/>
        <v>1894932.5</v>
      </c>
      <c r="J51" s="27">
        <v>45</v>
      </c>
      <c r="K51" s="27">
        <v>2</v>
      </c>
      <c r="L51" s="27">
        <v>2</v>
      </c>
      <c r="M51" s="27">
        <v>3</v>
      </c>
      <c r="N51" s="27" t="s">
        <v>3</v>
      </c>
      <c r="O51" s="28" t="s">
        <v>60</v>
      </c>
      <c r="P51" s="28">
        <v>64.235</v>
      </c>
      <c r="R51" s="29">
        <v>29500</v>
      </c>
      <c r="S51" s="29">
        <f t="shared" si="9"/>
        <v>1894932.5</v>
      </c>
      <c r="U51" s="29">
        <v>29500</v>
      </c>
      <c r="V51" s="29">
        <f t="shared" si="10"/>
        <v>1894932.5</v>
      </c>
      <c r="X51" s="29">
        <v>33000</v>
      </c>
      <c r="Y51" s="29">
        <f aca="true" t="shared" si="13" ref="Y51:Y67">P51*X51</f>
        <v>2119755</v>
      </c>
      <c r="AA51" s="29">
        <f t="shared" si="11"/>
        <v>2119755</v>
      </c>
      <c r="AB51" s="29">
        <f t="shared" si="12"/>
        <v>0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P51" s="30"/>
      <c r="AQ51" s="30"/>
      <c r="AR51" s="30"/>
      <c r="AS51" s="30"/>
      <c r="AT51" s="30" t="s">
        <v>3</v>
      </c>
      <c r="AU51" s="31"/>
      <c r="AV51" s="31"/>
      <c r="AW51" s="33"/>
      <c r="AX51" s="32"/>
      <c r="AY51" s="32"/>
      <c r="AZ51" s="33"/>
      <c r="BA51" s="32"/>
      <c r="BB51" s="32"/>
      <c r="BC51" s="33"/>
      <c r="BD51" s="32"/>
      <c r="BE51" s="32"/>
      <c r="BF51" s="33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ht="22.5" customHeight="1">
      <c r="A52" s="27">
        <v>46</v>
      </c>
      <c r="B52" s="27">
        <v>2</v>
      </c>
      <c r="C52" s="27">
        <v>3</v>
      </c>
      <c r="D52" s="27">
        <v>3</v>
      </c>
      <c r="E52" s="28">
        <v>64.235</v>
      </c>
      <c r="F52" s="27" t="s">
        <v>3</v>
      </c>
      <c r="G52" s="29">
        <v>29500</v>
      </c>
      <c r="H52" s="29">
        <f t="shared" si="8"/>
        <v>1894932.5</v>
      </c>
      <c r="J52" s="27">
        <v>46</v>
      </c>
      <c r="K52" s="27">
        <v>2</v>
      </c>
      <c r="L52" s="27">
        <v>3</v>
      </c>
      <c r="M52" s="27">
        <v>3</v>
      </c>
      <c r="N52" s="27" t="s">
        <v>3</v>
      </c>
      <c r="O52" s="28" t="s">
        <v>61</v>
      </c>
      <c r="P52" s="28">
        <v>64.235</v>
      </c>
      <c r="R52" s="29">
        <v>29500</v>
      </c>
      <c r="S52" s="29">
        <f t="shared" si="9"/>
        <v>1894932.5</v>
      </c>
      <c r="U52" s="29">
        <v>29500</v>
      </c>
      <c r="V52" s="29">
        <f t="shared" si="10"/>
        <v>1894932.5</v>
      </c>
      <c r="X52" s="29">
        <v>33000</v>
      </c>
      <c r="Y52" s="29">
        <f t="shared" si="13"/>
        <v>2119755</v>
      </c>
      <c r="AA52" s="29">
        <f t="shared" si="11"/>
        <v>2119755</v>
      </c>
      <c r="AB52" s="29">
        <f t="shared" si="12"/>
        <v>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P52" s="30"/>
      <c r="AQ52" s="30"/>
      <c r="AR52" s="30"/>
      <c r="AS52" s="30"/>
      <c r="AT52" s="30" t="s">
        <v>3</v>
      </c>
      <c r="AU52" s="31"/>
      <c r="AV52" s="31"/>
      <c r="AW52" s="33"/>
      <c r="AX52" s="32"/>
      <c r="AY52" s="32"/>
      <c r="AZ52" s="33"/>
      <c r="BA52" s="32"/>
      <c r="BB52" s="32"/>
      <c r="BC52" s="33"/>
      <c r="BD52" s="32"/>
      <c r="BE52" s="32"/>
      <c r="BF52" s="33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ht="22.5" customHeight="1">
      <c r="A53" s="27">
        <v>47</v>
      </c>
      <c r="B53" s="27">
        <v>1</v>
      </c>
      <c r="C53" s="27">
        <v>3</v>
      </c>
      <c r="D53" s="27">
        <v>3</v>
      </c>
      <c r="E53" s="28">
        <v>42.245</v>
      </c>
      <c r="F53" s="27" t="s">
        <v>3</v>
      </c>
      <c r="G53" s="29">
        <v>29500</v>
      </c>
      <c r="H53" s="29">
        <f t="shared" si="8"/>
        <v>1246227.5</v>
      </c>
      <c r="J53" s="27">
        <v>47</v>
      </c>
      <c r="K53" s="27">
        <v>1</v>
      </c>
      <c r="L53" s="27">
        <v>3</v>
      </c>
      <c r="M53" s="27">
        <v>3</v>
      </c>
      <c r="N53" s="27" t="s">
        <v>3</v>
      </c>
      <c r="O53" s="28" t="s">
        <v>62</v>
      </c>
      <c r="P53" s="28">
        <v>42.245</v>
      </c>
      <c r="R53" s="29">
        <v>29500</v>
      </c>
      <c r="S53" s="29">
        <f t="shared" si="9"/>
        <v>1246227.5</v>
      </c>
      <c r="U53" s="29">
        <v>29500</v>
      </c>
      <c r="V53" s="29">
        <f t="shared" si="10"/>
        <v>1246227.5</v>
      </c>
      <c r="X53" s="29">
        <f>Y53/P53</f>
        <v>29500.011835720205</v>
      </c>
      <c r="Y53" s="29">
        <v>1246228</v>
      </c>
      <c r="AA53" s="29">
        <f t="shared" si="11"/>
        <v>1246228</v>
      </c>
      <c r="AB53" s="29">
        <f t="shared" si="12"/>
        <v>0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P53" s="30"/>
      <c r="AQ53" s="30"/>
      <c r="AR53" s="30"/>
      <c r="AS53" s="30"/>
      <c r="AT53" s="30" t="s">
        <v>3</v>
      </c>
      <c r="AU53" s="31"/>
      <c r="AV53" s="31"/>
      <c r="AW53" s="33"/>
      <c r="AX53" s="32"/>
      <c r="AY53" s="32"/>
      <c r="AZ53" s="33"/>
      <c r="BA53" s="32"/>
      <c r="BB53" s="32"/>
      <c r="BC53" s="33"/>
      <c r="BD53" s="32"/>
      <c r="BE53" s="32"/>
      <c r="BF53" s="33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ht="22.5" customHeight="1">
      <c r="A54" s="27">
        <v>48</v>
      </c>
      <c r="B54" s="27">
        <v>1</v>
      </c>
      <c r="C54" s="27">
        <v>3</v>
      </c>
      <c r="D54" s="27">
        <v>3</v>
      </c>
      <c r="E54" s="28">
        <v>42.245</v>
      </c>
      <c r="F54" s="27" t="s">
        <v>3</v>
      </c>
      <c r="G54" s="29">
        <v>29500</v>
      </c>
      <c r="H54" s="29">
        <f t="shared" si="8"/>
        <v>1246227.5</v>
      </c>
      <c r="J54" s="27">
        <v>48</v>
      </c>
      <c r="K54" s="27">
        <v>1</v>
      </c>
      <c r="L54" s="27">
        <v>3</v>
      </c>
      <c r="M54" s="27">
        <v>3</v>
      </c>
      <c r="N54" s="27" t="s">
        <v>3</v>
      </c>
      <c r="O54" s="28"/>
      <c r="P54" s="28">
        <v>42.245</v>
      </c>
      <c r="R54" s="29">
        <v>29500</v>
      </c>
      <c r="S54" s="29">
        <f t="shared" si="9"/>
        <v>1246227.5</v>
      </c>
      <c r="U54" s="29">
        <v>29500</v>
      </c>
      <c r="V54" s="29">
        <f t="shared" si="10"/>
        <v>1246227.5</v>
      </c>
      <c r="X54" s="29">
        <v>33000</v>
      </c>
      <c r="Y54" s="29">
        <f t="shared" si="13"/>
        <v>1394085</v>
      </c>
      <c r="AA54" s="29">
        <f t="shared" si="11"/>
        <v>1394085</v>
      </c>
      <c r="AB54" s="29">
        <f t="shared" si="12"/>
        <v>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P54" s="30"/>
      <c r="AQ54" s="30"/>
      <c r="AR54" s="30"/>
      <c r="AS54" s="30"/>
      <c r="AT54" s="30" t="s">
        <v>3</v>
      </c>
      <c r="AU54" s="31"/>
      <c r="AV54" s="31"/>
      <c r="AW54" s="33"/>
      <c r="AX54" s="32"/>
      <c r="AY54" s="32"/>
      <c r="AZ54" s="33"/>
      <c r="BA54" s="32"/>
      <c r="BB54" s="32"/>
      <c r="BC54" s="33"/>
      <c r="BD54" s="32"/>
      <c r="BE54" s="32"/>
      <c r="BF54" s="33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ht="22.5" customHeight="1">
      <c r="A55" s="27">
        <v>49</v>
      </c>
      <c r="B55" s="27">
        <v>2</v>
      </c>
      <c r="C55" s="27">
        <v>3</v>
      </c>
      <c r="D55" s="27">
        <v>3</v>
      </c>
      <c r="E55" s="28">
        <v>64.235</v>
      </c>
      <c r="F55" s="27" t="s">
        <v>3</v>
      </c>
      <c r="G55" s="29">
        <v>29500</v>
      </c>
      <c r="H55" s="29">
        <f t="shared" si="8"/>
        <v>1894932.5</v>
      </c>
      <c r="J55" s="27">
        <v>49</v>
      </c>
      <c r="K55" s="27">
        <v>2</v>
      </c>
      <c r="L55" s="27">
        <v>3</v>
      </c>
      <c r="M55" s="27">
        <v>3</v>
      </c>
      <c r="N55" s="27" t="s">
        <v>3</v>
      </c>
      <c r="O55" s="28" t="s">
        <v>63</v>
      </c>
      <c r="P55" s="28">
        <v>64.235</v>
      </c>
      <c r="R55" s="29">
        <v>29500</v>
      </c>
      <c r="S55" s="29">
        <f t="shared" si="9"/>
        <v>1894932.5</v>
      </c>
      <c r="U55" s="29">
        <v>29500</v>
      </c>
      <c r="V55" s="29">
        <f t="shared" si="10"/>
        <v>1894932.5</v>
      </c>
      <c r="X55" s="29">
        <f>Y55/P55</f>
        <v>29500.007783918423</v>
      </c>
      <c r="Y55" s="29">
        <v>1894933</v>
      </c>
      <c r="AA55" s="29">
        <f t="shared" si="11"/>
        <v>1894933</v>
      </c>
      <c r="AB55" s="29">
        <f t="shared" si="12"/>
        <v>0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P55" s="30"/>
      <c r="AQ55" s="30"/>
      <c r="AR55" s="30"/>
      <c r="AS55" s="30"/>
      <c r="AT55" s="30" t="s">
        <v>3</v>
      </c>
      <c r="AU55" s="31"/>
      <c r="AV55" s="31"/>
      <c r="AW55" s="33"/>
      <c r="AX55" s="32"/>
      <c r="AY55" s="32"/>
      <c r="AZ55" s="33"/>
      <c r="BA55" s="32"/>
      <c r="BB55" s="32"/>
      <c r="BC55" s="33"/>
      <c r="BD55" s="32"/>
      <c r="BE55" s="32"/>
      <c r="BF55" s="33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ht="22.5" customHeight="1">
      <c r="A56" s="27">
        <v>50</v>
      </c>
      <c r="B56" s="27">
        <v>2</v>
      </c>
      <c r="C56" s="27">
        <v>4</v>
      </c>
      <c r="D56" s="27">
        <v>3</v>
      </c>
      <c r="E56" s="28">
        <v>64.235</v>
      </c>
      <c r="F56" s="27" t="s">
        <v>3</v>
      </c>
      <c r="G56" s="29">
        <v>29500</v>
      </c>
      <c r="H56" s="29">
        <f t="shared" si="8"/>
        <v>1894932.5</v>
      </c>
      <c r="J56" s="27">
        <v>50</v>
      </c>
      <c r="K56" s="27">
        <v>2</v>
      </c>
      <c r="L56" s="27">
        <v>4</v>
      </c>
      <c r="M56" s="27">
        <v>3</v>
      </c>
      <c r="N56" s="27" t="s">
        <v>3</v>
      </c>
      <c r="O56" s="28"/>
      <c r="P56" s="28">
        <v>64.235</v>
      </c>
      <c r="R56" s="29">
        <v>29500</v>
      </c>
      <c r="S56" s="29">
        <f t="shared" si="9"/>
        <v>1894932.5</v>
      </c>
      <c r="U56" s="29">
        <v>29500</v>
      </c>
      <c r="V56" s="29">
        <f t="shared" si="10"/>
        <v>1894932.5</v>
      </c>
      <c r="X56" s="29">
        <v>33000</v>
      </c>
      <c r="Y56" s="29">
        <f t="shared" si="13"/>
        <v>2119755</v>
      </c>
      <c r="AA56" s="29">
        <f t="shared" si="11"/>
        <v>2119755</v>
      </c>
      <c r="AB56" s="29">
        <f t="shared" si="12"/>
        <v>0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P56" s="30"/>
      <c r="AQ56" s="30"/>
      <c r="AR56" s="30"/>
      <c r="AS56" s="30"/>
      <c r="AT56" s="30" t="s">
        <v>3</v>
      </c>
      <c r="AU56" s="31"/>
      <c r="AV56" s="31"/>
      <c r="AW56" s="33"/>
      <c r="AX56" s="32"/>
      <c r="AY56" s="32"/>
      <c r="AZ56" s="33"/>
      <c r="BA56" s="32"/>
      <c r="BB56" s="32"/>
      <c r="BC56" s="33"/>
      <c r="BD56" s="32"/>
      <c r="BE56" s="32"/>
      <c r="BF56" s="33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ht="22.5" customHeight="1">
      <c r="A57" s="27">
        <v>51</v>
      </c>
      <c r="B57" s="27">
        <v>1</v>
      </c>
      <c r="C57" s="27">
        <v>4</v>
      </c>
      <c r="D57" s="27">
        <v>3</v>
      </c>
      <c r="E57" s="28">
        <v>42.245</v>
      </c>
      <c r="F57" s="27" t="s">
        <v>3</v>
      </c>
      <c r="G57" s="29">
        <v>29500</v>
      </c>
      <c r="H57" s="29">
        <f t="shared" si="8"/>
        <v>1246227.5</v>
      </c>
      <c r="J57" s="27">
        <v>51</v>
      </c>
      <c r="K57" s="27">
        <v>1</v>
      </c>
      <c r="L57" s="27">
        <v>4</v>
      </c>
      <c r="M57" s="27">
        <v>3</v>
      </c>
      <c r="N57" s="27" t="s">
        <v>3</v>
      </c>
      <c r="O57" s="28" t="s">
        <v>64</v>
      </c>
      <c r="P57" s="28">
        <v>42.245</v>
      </c>
      <c r="R57" s="29">
        <v>29500</v>
      </c>
      <c r="S57" s="29">
        <f t="shared" si="9"/>
        <v>1246227.5</v>
      </c>
      <c r="U57" s="29">
        <v>29500</v>
      </c>
      <c r="V57" s="29">
        <f t="shared" si="10"/>
        <v>1246227.5</v>
      </c>
      <c r="X57" s="29">
        <v>33000</v>
      </c>
      <c r="Y57" s="29">
        <f t="shared" si="13"/>
        <v>1394085</v>
      </c>
      <c r="AA57" s="29">
        <f t="shared" si="11"/>
        <v>1394085</v>
      </c>
      <c r="AB57" s="29">
        <f t="shared" si="12"/>
        <v>0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P57" s="30"/>
      <c r="AQ57" s="30"/>
      <c r="AR57" s="30"/>
      <c r="AS57" s="30"/>
      <c r="AT57" s="30" t="s">
        <v>3</v>
      </c>
      <c r="AU57" s="31"/>
      <c r="AV57" s="31"/>
      <c r="AW57" s="33"/>
      <c r="AX57" s="32"/>
      <c r="AY57" s="32"/>
      <c r="AZ57" s="33"/>
      <c r="BA57" s="32"/>
      <c r="BB57" s="32"/>
      <c r="BC57" s="33"/>
      <c r="BD57" s="32"/>
      <c r="BE57" s="32"/>
      <c r="BF57" s="33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ht="22.5" customHeight="1">
      <c r="A58" s="27">
        <v>52</v>
      </c>
      <c r="B58" s="27">
        <v>1</v>
      </c>
      <c r="C58" s="27">
        <v>4</v>
      </c>
      <c r="D58" s="27">
        <v>3</v>
      </c>
      <c r="E58" s="28">
        <v>42.245</v>
      </c>
      <c r="F58" s="27" t="s">
        <v>3</v>
      </c>
      <c r="G58" s="29">
        <v>29500</v>
      </c>
      <c r="H58" s="29">
        <f t="shared" si="8"/>
        <v>1246227.5</v>
      </c>
      <c r="J58" s="27">
        <v>52</v>
      </c>
      <c r="K58" s="27">
        <v>1</v>
      </c>
      <c r="L58" s="27">
        <v>4</v>
      </c>
      <c r="M58" s="27">
        <v>3</v>
      </c>
      <c r="N58" s="27" t="s">
        <v>3</v>
      </c>
      <c r="O58" s="28" t="s">
        <v>65</v>
      </c>
      <c r="P58" s="28">
        <v>42.245</v>
      </c>
      <c r="R58" s="29">
        <v>29500</v>
      </c>
      <c r="S58" s="29">
        <f t="shared" si="9"/>
        <v>1246227.5</v>
      </c>
      <c r="U58" s="29">
        <v>29500</v>
      </c>
      <c r="V58" s="29">
        <f t="shared" si="10"/>
        <v>1246227.5</v>
      </c>
      <c r="X58" s="29">
        <v>33000</v>
      </c>
      <c r="Y58" s="29">
        <f t="shared" si="13"/>
        <v>1394085</v>
      </c>
      <c r="AA58" s="29">
        <f t="shared" si="11"/>
        <v>1394085</v>
      </c>
      <c r="AB58" s="29">
        <f t="shared" si="12"/>
        <v>0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P58" s="30"/>
      <c r="AQ58" s="30"/>
      <c r="AR58" s="30"/>
      <c r="AS58" s="30"/>
      <c r="AT58" s="30" t="s">
        <v>3</v>
      </c>
      <c r="AU58" s="31"/>
      <c r="AV58" s="31"/>
      <c r="AW58" s="33"/>
      <c r="AX58" s="32"/>
      <c r="AY58" s="32"/>
      <c r="AZ58" s="33"/>
      <c r="BA58" s="32"/>
      <c r="BB58" s="32"/>
      <c r="BC58" s="33"/>
      <c r="BD58" s="32"/>
      <c r="BE58" s="32"/>
      <c r="BF58" s="33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ht="22.5" customHeight="1">
      <c r="A59" s="27">
        <v>53</v>
      </c>
      <c r="B59" s="27">
        <v>2</v>
      </c>
      <c r="C59" s="27">
        <v>4</v>
      </c>
      <c r="D59" s="27">
        <v>3</v>
      </c>
      <c r="E59" s="28">
        <v>64.235</v>
      </c>
      <c r="F59" s="27" t="s">
        <v>3</v>
      </c>
      <c r="G59" s="29">
        <v>29500</v>
      </c>
      <c r="H59" s="29">
        <f t="shared" si="8"/>
        <v>1894932.5</v>
      </c>
      <c r="J59" s="27">
        <v>53</v>
      </c>
      <c r="K59" s="27">
        <v>2</v>
      </c>
      <c r="L59" s="27">
        <v>4</v>
      </c>
      <c r="M59" s="27">
        <v>3</v>
      </c>
      <c r="N59" s="27" t="s">
        <v>3</v>
      </c>
      <c r="O59" s="28" t="s">
        <v>66</v>
      </c>
      <c r="P59" s="28">
        <v>64.235</v>
      </c>
      <c r="R59" s="29">
        <v>29500</v>
      </c>
      <c r="S59" s="29">
        <f t="shared" si="9"/>
        <v>1894932.5</v>
      </c>
      <c r="U59" s="29">
        <v>29500</v>
      </c>
      <c r="V59" s="29">
        <f t="shared" si="10"/>
        <v>1894932.5</v>
      </c>
      <c r="X59" s="29">
        <v>29500</v>
      </c>
      <c r="Y59" s="29">
        <f t="shared" si="13"/>
        <v>1894932.5</v>
      </c>
      <c r="AA59" s="29">
        <f t="shared" si="11"/>
        <v>1894932.5</v>
      </c>
      <c r="AB59" s="29">
        <f t="shared" si="12"/>
        <v>0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P59" s="30"/>
      <c r="AQ59" s="30"/>
      <c r="AR59" s="30"/>
      <c r="AS59" s="30"/>
      <c r="AT59" s="30" t="s">
        <v>3</v>
      </c>
      <c r="AU59" s="31"/>
      <c r="AV59" s="31"/>
      <c r="AW59" s="33"/>
      <c r="AX59" s="32"/>
      <c r="AY59" s="32"/>
      <c r="AZ59" s="33"/>
      <c r="BA59" s="32"/>
      <c r="BB59" s="32"/>
      <c r="BC59" s="33"/>
      <c r="BD59" s="32"/>
      <c r="BE59" s="32"/>
      <c r="BF59" s="33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</row>
    <row r="60" spans="1:72" ht="22.5" customHeight="1">
      <c r="A60" s="27">
        <v>54</v>
      </c>
      <c r="B60" s="27">
        <v>2</v>
      </c>
      <c r="C60" s="27">
        <v>5</v>
      </c>
      <c r="D60" s="27">
        <v>3</v>
      </c>
      <c r="E60" s="28">
        <v>64.235</v>
      </c>
      <c r="F60" s="27" t="s">
        <v>3</v>
      </c>
      <c r="G60" s="29">
        <v>29500</v>
      </c>
      <c r="H60" s="29">
        <f t="shared" si="8"/>
        <v>1894932.5</v>
      </c>
      <c r="J60" s="27">
        <v>54</v>
      </c>
      <c r="K60" s="27">
        <v>2</v>
      </c>
      <c r="L60" s="27">
        <v>5</v>
      </c>
      <c r="M60" s="27">
        <v>3</v>
      </c>
      <c r="N60" s="27" t="s">
        <v>3</v>
      </c>
      <c r="O60" s="28" t="s">
        <v>67</v>
      </c>
      <c r="P60" s="28">
        <v>64.235</v>
      </c>
      <c r="R60" s="29">
        <v>29500</v>
      </c>
      <c r="S60" s="29">
        <f t="shared" si="9"/>
        <v>1894932.5</v>
      </c>
      <c r="U60" s="29">
        <v>29500</v>
      </c>
      <c r="V60" s="29">
        <f t="shared" si="10"/>
        <v>1894932.5</v>
      </c>
      <c r="X60" s="29">
        <v>29500</v>
      </c>
      <c r="Y60" s="29">
        <f t="shared" si="13"/>
        <v>1894932.5</v>
      </c>
      <c r="AA60" s="29">
        <f t="shared" si="11"/>
        <v>1894932.5</v>
      </c>
      <c r="AB60" s="29">
        <f t="shared" si="12"/>
        <v>0</v>
      </c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P60" s="30"/>
      <c r="AQ60" s="30"/>
      <c r="AR60" s="30"/>
      <c r="AS60" s="30"/>
      <c r="AT60" s="30" t="s">
        <v>3</v>
      </c>
      <c r="AU60" s="31"/>
      <c r="AV60" s="31"/>
      <c r="AW60" s="33"/>
      <c r="AX60" s="32"/>
      <c r="AY60" s="32"/>
      <c r="AZ60" s="33"/>
      <c r="BA60" s="32"/>
      <c r="BB60" s="32"/>
      <c r="BC60" s="33"/>
      <c r="BD60" s="32"/>
      <c r="BE60" s="32"/>
      <c r="BF60" s="33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ht="22.5" customHeight="1">
      <c r="A61" s="27">
        <v>55</v>
      </c>
      <c r="B61" s="27">
        <v>1</v>
      </c>
      <c r="C61" s="27">
        <v>5</v>
      </c>
      <c r="D61" s="27">
        <v>3</v>
      </c>
      <c r="E61" s="28">
        <v>42.245</v>
      </c>
      <c r="F61" s="27" t="s">
        <v>3</v>
      </c>
      <c r="G61" s="29">
        <v>29500</v>
      </c>
      <c r="H61" s="29">
        <f t="shared" si="8"/>
        <v>1246227.5</v>
      </c>
      <c r="J61" s="27">
        <v>55</v>
      </c>
      <c r="K61" s="27">
        <v>1</v>
      </c>
      <c r="L61" s="27">
        <v>5</v>
      </c>
      <c r="M61" s="27">
        <v>3</v>
      </c>
      <c r="N61" s="27" t="s">
        <v>3</v>
      </c>
      <c r="O61" s="28" t="s">
        <v>68</v>
      </c>
      <c r="P61" s="28">
        <v>42.245</v>
      </c>
      <c r="R61" s="29">
        <v>29500</v>
      </c>
      <c r="S61" s="29">
        <f t="shared" si="9"/>
        <v>1246227.5</v>
      </c>
      <c r="U61" s="29">
        <v>29500</v>
      </c>
      <c r="V61" s="29">
        <f t="shared" si="10"/>
        <v>1246227.5</v>
      </c>
      <c r="X61" s="29">
        <f>Y61/P61</f>
        <v>29500.011835720205</v>
      </c>
      <c r="Y61" s="29">
        <v>1246228</v>
      </c>
      <c r="AA61" s="29">
        <f t="shared" si="11"/>
        <v>1246228</v>
      </c>
      <c r="AB61" s="29">
        <f t="shared" si="12"/>
        <v>0</v>
      </c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P61" s="30"/>
      <c r="AQ61" s="30"/>
      <c r="AR61" s="30"/>
      <c r="AS61" s="30"/>
      <c r="AT61" s="30" t="s">
        <v>3</v>
      </c>
      <c r="AU61" s="31"/>
      <c r="AV61" s="31"/>
      <c r="AW61" s="33"/>
      <c r="AX61" s="32"/>
      <c r="AY61" s="32"/>
      <c r="AZ61" s="33"/>
      <c r="BA61" s="32"/>
      <c r="BB61" s="32"/>
      <c r="BC61" s="33"/>
      <c r="BD61" s="32"/>
      <c r="BE61" s="32"/>
      <c r="BF61" s="33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ht="22.5" customHeight="1">
      <c r="A62" s="27">
        <v>56</v>
      </c>
      <c r="B62" s="27">
        <v>1</v>
      </c>
      <c r="C62" s="27">
        <v>5</v>
      </c>
      <c r="D62" s="27">
        <v>3</v>
      </c>
      <c r="E62" s="28">
        <v>42.245</v>
      </c>
      <c r="F62" s="27" t="s">
        <v>3</v>
      </c>
      <c r="G62" s="29">
        <v>29500</v>
      </c>
      <c r="H62" s="29">
        <f t="shared" si="8"/>
        <v>1246227.5</v>
      </c>
      <c r="J62" s="27">
        <v>56</v>
      </c>
      <c r="K62" s="27">
        <v>1</v>
      </c>
      <c r="L62" s="27">
        <v>5</v>
      </c>
      <c r="M62" s="27">
        <v>3</v>
      </c>
      <c r="N62" s="27" t="s">
        <v>3</v>
      </c>
      <c r="O62" s="28" t="s">
        <v>69</v>
      </c>
      <c r="P62" s="28">
        <v>42.245</v>
      </c>
      <c r="R62" s="29">
        <v>29500</v>
      </c>
      <c r="S62" s="29">
        <f t="shared" si="9"/>
        <v>1246227.5</v>
      </c>
      <c r="U62" s="29">
        <v>29500</v>
      </c>
      <c r="V62" s="29">
        <f t="shared" si="10"/>
        <v>1246227.5</v>
      </c>
      <c r="X62" s="29">
        <f>Y62/P62</f>
        <v>29503.491537460057</v>
      </c>
      <c r="Y62" s="29">
        <v>1246375</v>
      </c>
      <c r="AA62" s="29">
        <f t="shared" si="11"/>
        <v>1246375</v>
      </c>
      <c r="AB62" s="29">
        <f t="shared" si="12"/>
        <v>0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P62" s="30"/>
      <c r="AQ62" s="30"/>
      <c r="AR62" s="30"/>
      <c r="AS62" s="30"/>
      <c r="AT62" s="30" t="s">
        <v>3</v>
      </c>
      <c r="AU62" s="31"/>
      <c r="AV62" s="31"/>
      <c r="AW62" s="33"/>
      <c r="AX62" s="32"/>
      <c r="AY62" s="32"/>
      <c r="AZ62" s="33"/>
      <c r="BA62" s="32"/>
      <c r="BB62" s="32"/>
      <c r="BC62" s="33"/>
      <c r="BD62" s="32"/>
      <c r="BE62" s="32"/>
      <c r="BF62" s="33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ht="22.5" customHeight="1">
      <c r="A63" s="27">
        <v>57</v>
      </c>
      <c r="B63" s="27">
        <v>2</v>
      </c>
      <c r="C63" s="27">
        <v>5</v>
      </c>
      <c r="D63" s="27">
        <v>3</v>
      </c>
      <c r="E63" s="28">
        <v>64.235</v>
      </c>
      <c r="F63" s="27" t="s">
        <v>3</v>
      </c>
      <c r="G63" s="29">
        <v>29500</v>
      </c>
      <c r="H63" s="29">
        <f t="shared" si="8"/>
        <v>1894932.5</v>
      </c>
      <c r="J63" s="27">
        <v>57</v>
      </c>
      <c r="K63" s="27">
        <v>2</v>
      </c>
      <c r="L63" s="27">
        <v>5</v>
      </c>
      <c r="M63" s="27">
        <v>3</v>
      </c>
      <c r="N63" s="27" t="s">
        <v>3</v>
      </c>
      <c r="O63" s="28" t="s">
        <v>70</v>
      </c>
      <c r="P63" s="28">
        <v>64.235</v>
      </c>
      <c r="R63" s="29">
        <v>29500</v>
      </c>
      <c r="S63" s="29">
        <f t="shared" si="9"/>
        <v>1894932.5</v>
      </c>
      <c r="U63" s="29">
        <v>29500</v>
      </c>
      <c r="V63" s="29">
        <f t="shared" si="10"/>
        <v>1894932.5</v>
      </c>
      <c r="X63" s="29">
        <f>Y63/P63</f>
        <v>29497.703744064762</v>
      </c>
      <c r="Y63" s="29">
        <v>1894785</v>
      </c>
      <c r="AA63" s="29">
        <f t="shared" si="11"/>
        <v>1894785</v>
      </c>
      <c r="AB63" s="29">
        <f t="shared" si="12"/>
        <v>0</v>
      </c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P63" s="30"/>
      <c r="AQ63" s="30"/>
      <c r="AR63" s="30"/>
      <c r="AS63" s="30"/>
      <c r="AT63" s="30" t="s">
        <v>3</v>
      </c>
      <c r="AU63" s="31"/>
      <c r="AV63" s="31"/>
      <c r="AW63" s="33"/>
      <c r="AX63" s="32"/>
      <c r="AY63" s="32"/>
      <c r="AZ63" s="33"/>
      <c r="BA63" s="32"/>
      <c r="BB63" s="32"/>
      <c r="BC63" s="33"/>
      <c r="BD63" s="32"/>
      <c r="BE63" s="32"/>
      <c r="BF63" s="33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</row>
    <row r="64" spans="1:72" ht="22.5" customHeight="1">
      <c r="A64" s="27">
        <v>58</v>
      </c>
      <c r="B64" s="27">
        <v>2</v>
      </c>
      <c r="C64" s="27">
        <v>1</v>
      </c>
      <c r="D64" s="27">
        <v>4</v>
      </c>
      <c r="E64" s="28">
        <v>64.235</v>
      </c>
      <c r="F64" s="27" t="s">
        <v>3</v>
      </c>
      <c r="G64" s="29">
        <v>29500</v>
      </c>
      <c r="H64" s="29">
        <f t="shared" si="8"/>
        <v>1894932.5</v>
      </c>
      <c r="J64" s="27">
        <v>58</v>
      </c>
      <c r="K64" s="27">
        <v>2</v>
      </c>
      <c r="L64" s="27">
        <v>1</v>
      </c>
      <c r="M64" s="27">
        <v>4</v>
      </c>
      <c r="N64" s="27" t="s">
        <v>3</v>
      </c>
      <c r="O64" s="28"/>
      <c r="P64" s="28">
        <v>64.235</v>
      </c>
      <c r="R64" s="29">
        <v>29500</v>
      </c>
      <c r="S64" s="29">
        <f t="shared" si="9"/>
        <v>1894932.5</v>
      </c>
      <c r="U64" s="29">
        <v>29500</v>
      </c>
      <c r="V64" s="29">
        <f t="shared" si="10"/>
        <v>1894932.5</v>
      </c>
      <c r="X64" s="29">
        <v>29500</v>
      </c>
      <c r="Y64" s="29">
        <f t="shared" si="13"/>
        <v>1894932.5</v>
      </c>
      <c r="AA64" s="29">
        <f t="shared" si="11"/>
        <v>1894932.5</v>
      </c>
      <c r="AB64" s="29">
        <f t="shared" si="12"/>
        <v>0</v>
      </c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P64" s="30"/>
      <c r="AQ64" s="30"/>
      <c r="AR64" s="30"/>
      <c r="AS64" s="30"/>
      <c r="AT64" s="30" t="s">
        <v>3</v>
      </c>
      <c r="AU64" s="31"/>
      <c r="AV64" s="31"/>
      <c r="AW64" s="33"/>
      <c r="AX64" s="32"/>
      <c r="AY64" s="32"/>
      <c r="AZ64" s="33"/>
      <c r="BA64" s="32"/>
      <c r="BB64" s="32"/>
      <c r="BC64" s="33"/>
      <c r="BD64" s="32"/>
      <c r="BE64" s="32"/>
      <c r="BF64" s="33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ht="22.5" customHeight="1">
      <c r="A65" s="27">
        <v>59</v>
      </c>
      <c r="B65" s="27">
        <v>2</v>
      </c>
      <c r="C65" s="27">
        <v>1</v>
      </c>
      <c r="D65" s="27">
        <v>4</v>
      </c>
      <c r="E65" s="28">
        <v>65.11</v>
      </c>
      <c r="F65" s="27" t="s">
        <v>3</v>
      </c>
      <c r="G65" s="29">
        <v>29500</v>
      </c>
      <c r="H65" s="29">
        <f t="shared" si="8"/>
        <v>1920745</v>
      </c>
      <c r="J65" s="27">
        <v>59</v>
      </c>
      <c r="K65" s="27">
        <v>2</v>
      </c>
      <c r="L65" s="27">
        <v>1</v>
      </c>
      <c r="M65" s="27">
        <v>4</v>
      </c>
      <c r="N65" s="27" t="s">
        <v>3</v>
      </c>
      <c r="O65" s="28" t="s">
        <v>71</v>
      </c>
      <c r="P65" s="28">
        <v>65.11</v>
      </c>
      <c r="R65" s="29">
        <v>29500</v>
      </c>
      <c r="S65" s="29">
        <f t="shared" si="9"/>
        <v>1920745</v>
      </c>
      <c r="U65" s="29">
        <v>29500</v>
      </c>
      <c r="V65" s="29">
        <f t="shared" si="10"/>
        <v>1920745</v>
      </c>
      <c r="X65" s="29">
        <v>33000</v>
      </c>
      <c r="Y65" s="29">
        <f t="shared" si="13"/>
        <v>2148630</v>
      </c>
      <c r="AA65" s="29">
        <f t="shared" si="11"/>
        <v>2148630</v>
      </c>
      <c r="AB65" s="29">
        <f t="shared" si="12"/>
        <v>0</v>
      </c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P65" s="30"/>
      <c r="AQ65" s="30"/>
      <c r="AR65" s="30"/>
      <c r="AS65" s="30"/>
      <c r="AT65" s="30" t="s">
        <v>3</v>
      </c>
      <c r="AU65" s="31"/>
      <c r="AV65" s="31"/>
      <c r="AW65" s="33"/>
      <c r="AX65" s="32"/>
      <c r="AY65" s="32"/>
      <c r="AZ65" s="33"/>
      <c r="BA65" s="32"/>
      <c r="BB65" s="32"/>
      <c r="BC65" s="33"/>
      <c r="BD65" s="32"/>
      <c r="BE65" s="32"/>
      <c r="BF65" s="33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</row>
    <row r="66" spans="1:72" ht="22.5" customHeight="1">
      <c r="A66" s="27">
        <v>60</v>
      </c>
      <c r="B66" s="27">
        <v>2</v>
      </c>
      <c r="C66" s="27">
        <v>1</v>
      </c>
      <c r="D66" s="27">
        <v>4</v>
      </c>
      <c r="E66" s="28">
        <v>63.785</v>
      </c>
      <c r="F66" s="27" t="s">
        <v>3</v>
      </c>
      <c r="G66" s="29">
        <v>29500</v>
      </c>
      <c r="H66" s="29">
        <f t="shared" si="8"/>
        <v>1881657.5</v>
      </c>
      <c r="J66" s="27">
        <v>60</v>
      </c>
      <c r="K66" s="27">
        <v>2</v>
      </c>
      <c r="L66" s="27">
        <v>1</v>
      </c>
      <c r="M66" s="27">
        <v>4</v>
      </c>
      <c r="N66" s="27" t="s">
        <v>3</v>
      </c>
      <c r="O66" s="28"/>
      <c r="P66" s="28">
        <v>63.785</v>
      </c>
      <c r="R66" s="29">
        <v>29500</v>
      </c>
      <c r="S66" s="29">
        <f t="shared" si="9"/>
        <v>1881657.5</v>
      </c>
      <c r="U66" s="29">
        <v>29500</v>
      </c>
      <c r="V66" s="29">
        <f t="shared" si="10"/>
        <v>1881657.5</v>
      </c>
      <c r="X66" s="29">
        <v>29500</v>
      </c>
      <c r="Y66" s="29">
        <f t="shared" si="13"/>
        <v>1881657.5</v>
      </c>
      <c r="AA66" s="29">
        <f t="shared" si="11"/>
        <v>1881657.5</v>
      </c>
      <c r="AB66" s="29">
        <f t="shared" si="12"/>
        <v>0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P66" s="30"/>
      <c r="AQ66" s="30"/>
      <c r="AR66" s="30"/>
      <c r="AS66" s="30"/>
      <c r="AT66" s="30" t="s">
        <v>3</v>
      </c>
      <c r="AU66" s="31"/>
      <c r="AV66" s="31"/>
      <c r="AW66" s="33"/>
      <c r="AX66" s="32"/>
      <c r="AY66" s="32"/>
      <c r="AZ66" s="33"/>
      <c r="BA66" s="32"/>
      <c r="BB66" s="32"/>
      <c r="BC66" s="33"/>
      <c r="BD66" s="32"/>
      <c r="BE66" s="32"/>
      <c r="BF66" s="33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72" ht="22.5" customHeight="1">
      <c r="A67" s="27">
        <v>61</v>
      </c>
      <c r="B67" s="27">
        <v>2</v>
      </c>
      <c r="C67" s="27">
        <v>2</v>
      </c>
      <c r="D67" s="27">
        <v>4</v>
      </c>
      <c r="E67" s="28">
        <v>64.235</v>
      </c>
      <c r="F67" s="27" t="s">
        <v>3</v>
      </c>
      <c r="G67" s="29">
        <v>29500</v>
      </c>
      <c r="H67" s="29">
        <f t="shared" si="8"/>
        <v>1894932.5</v>
      </c>
      <c r="J67" s="27">
        <v>61</v>
      </c>
      <c r="K67" s="27">
        <v>2</v>
      </c>
      <c r="L67" s="27">
        <v>2</v>
      </c>
      <c r="M67" s="27">
        <v>4</v>
      </c>
      <c r="N67" s="27" t="s">
        <v>3</v>
      </c>
      <c r="O67" s="28" t="s">
        <v>72</v>
      </c>
      <c r="P67" s="28">
        <v>64.235</v>
      </c>
      <c r="R67" s="29">
        <v>29500</v>
      </c>
      <c r="S67" s="29">
        <f t="shared" si="9"/>
        <v>1894932.5</v>
      </c>
      <c r="U67" s="29">
        <v>29500</v>
      </c>
      <c r="V67" s="29">
        <f t="shared" si="10"/>
        <v>1894932.5</v>
      </c>
      <c r="X67" s="29">
        <v>33000</v>
      </c>
      <c r="Y67" s="29">
        <f t="shared" si="13"/>
        <v>2119755</v>
      </c>
      <c r="AA67" s="29">
        <f t="shared" si="11"/>
        <v>2119755</v>
      </c>
      <c r="AB67" s="29">
        <f t="shared" si="12"/>
        <v>0</v>
      </c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P67" s="30"/>
      <c r="AQ67" s="30"/>
      <c r="AR67" s="30"/>
      <c r="AS67" s="30"/>
      <c r="AT67" s="30" t="s">
        <v>3</v>
      </c>
      <c r="AU67" s="31"/>
      <c r="AV67" s="31"/>
      <c r="AW67" s="33"/>
      <c r="AX67" s="32"/>
      <c r="AY67" s="32"/>
      <c r="AZ67" s="33"/>
      <c r="BA67" s="32"/>
      <c r="BB67" s="32"/>
      <c r="BC67" s="33"/>
      <c r="BD67" s="32"/>
      <c r="BE67" s="32"/>
      <c r="BF67" s="33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</row>
    <row r="68" spans="1:72" ht="22.5" customHeight="1">
      <c r="A68" s="27">
        <v>62</v>
      </c>
      <c r="B68" s="27">
        <v>1</v>
      </c>
      <c r="C68" s="27">
        <v>2</v>
      </c>
      <c r="D68" s="27">
        <v>4</v>
      </c>
      <c r="E68" s="28">
        <v>42.245</v>
      </c>
      <c r="F68" s="27" t="s">
        <v>4</v>
      </c>
      <c r="G68" s="29">
        <v>40000</v>
      </c>
      <c r="H68" s="29">
        <f t="shared" si="8"/>
        <v>1689800</v>
      </c>
      <c r="J68" s="30"/>
      <c r="K68" s="30"/>
      <c r="L68" s="30"/>
      <c r="M68" s="30"/>
      <c r="N68" s="30" t="s">
        <v>4</v>
      </c>
      <c r="O68" s="31"/>
      <c r="P68" s="31"/>
      <c r="R68" s="32"/>
      <c r="S68" s="32"/>
      <c r="U68" s="32"/>
      <c r="V68" s="32"/>
      <c r="X68" s="32"/>
      <c r="Y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P68" s="27">
        <v>62</v>
      </c>
      <c r="AQ68" s="27">
        <v>1</v>
      </c>
      <c r="AR68" s="27">
        <v>2</v>
      </c>
      <c r="AS68" s="27">
        <v>4</v>
      </c>
      <c r="AT68" s="27" t="s">
        <v>4</v>
      </c>
      <c r="AU68" s="28"/>
      <c r="AV68" s="28">
        <v>42.245</v>
      </c>
      <c r="AW68" s="33"/>
      <c r="AX68" s="29">
        <v>29500</v>
      </c>
      <c r="AY68" s="29">
        <f>AV68*AX68</f>
        <v>1246227.5</v>
      </c>
      <c r="AZ68" s="33"/>
      <c r="BA68" s="29">
        <v>40000</v>
      </c>
      <c r="BB68" s="29">
        <f>AV68*BA68</f>
        <v>1689800</v>
      </c>
      <c r="BC68" s="33"/>
      <c r="BD68" s="29"/>
      <c r="BE68" s="29">
        <f>AV68*BD68</f>
        <v>0</v>
      </c>
      <c r="BF68" s="33"/>
      <c r="BG68" s="29">
        <f>BE68-BH68</f>
        <v>0</v>
      </c>
      <c r="BH68" s="29">
        <f>SUM(BI68:BT68)</f>
        <v>0</v>
      </c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1:72" ht="22.5" customHeight="1">
      <c r="A69" s="27">
        <v>63</v>
      </c>
      <c r="B69" s="27">
        <v>1</v>
      </c>
      <c r="C69" s="27">
        <v>2</v>
      </c>
      <c r="D69" s="27">
        <v>4</v>
      </c>
      <c r="E69" s="28">
        <v>42.245</v>
      </c>
      <c r="F69" s="27" t="s">
        <v>4</v>
      </c>
      <c r="G69" s="29">
        <v>40000</v>
      </c>
      <c r="H69" s="29">
        <f t="shared" si="8"/>
        <v>1689800</v>
      </c>
      <c r="J69" s="30"/>
      <c r="K69" s="30"/>
      <c r="L69" s="30"/>
      <c r="M69" s="30"/>
      <c r="N69" s="30" t="s">
        <v>4</v>
      </c>
      <c r="O69" s="31"/>
      <c r="P69" s="31"/>
      <c r="R69" s="32"/>
      <c r="S69" s="32"/>
      <c r="U69" s="32"/>
      <c r="V69" s="32"/>
      <c r="X69" s="32"/>
      <c r="Y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P69" s="27">
        <v>63</v>
      </c>
      <c r="AQ69" s="27">
        <v>1</v>
      </c>
      <c r="AR69" s="27">
        <v>2</v>
      </c>
      <c r="AS69" s="27">
        <v>4</v>
      </c>
      <c r="AT69" s="27" t="s">
        <v>4</v>
      </c>
      <c r="AU69" s="28"/>
      <c r="AV69" s="28">
        <v>42.245</v>
      </c>
      <c r="AW69" s="33"/>
      <c r="AX69" s="29">
        <v>29500</v>
      </c>
      <c r="AY69" s="29">
        <f>AV69*AX69</f>
        <v>1246227.5</v>
      </c>
      <c r="AZ69" s="33"/>
      <c r="BA69" s="29">
        <v>40000</v>
      </c>
      <c r="BB69" s="29">
        <f>AV69*BA69</f>
        <v>1689800</v>
      </c>
      <c r="BC69" s="33"/>
      <c r="BD69" s="29"/>
      <c r="BE69" s="29">
        <f>AV69*BD69</f>
        <v>0</v>
      </c>
      <c r="BF69" s="33"/>
      <c r="BG69" s="29">
        <f>BE69-BH69</f>
        <v>0</v>
      </c>
      <c r="BH69" s="29">
        <f>SUM(BI69:BT69)</f>
        <v>0</v>
      </c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ht="22.5" customHeight="1">
      <c r="A70" s="27">
        <v>64</v>
      </c>
      <c r="B70" s="27">
        <v>2</v>
      </c>
      <c r="C70" s="27">
        <v>2</v>
      </c>
      <c r="D70" s="27">
        <v>4</v>
      </c>
      <c r="E70" s="28">
        <v>63.785</v>
      </c>
      <c r="F70" s="27" t="s">
        <v>3</v>
      </c>
      <c r="G70" s="29">
        <v>29500</v>
      </c>
      <c r="H70" s="29">
        <f t="shared" si="8"/>
        <v>1881657.5</v>
      </c>
      <c r="J70" s="27">
        <v>64</v>
      </c>
      <c r="K70" s="27">
        <v>2</v>
      </c>
      <c r="L70" s="27">
        <v>2</v>
      </c>
      <c r="M70" s="27">
        <v>4</v>
      </c>
      <c r="N70" s="27" t="s">
        <v>3</v>
      </c>
      <c r="O70" s="28"/>
      <c r="P70" s="28">
        <v>63.785</v>
      </c>
      <c r="R70" s="29">
        <v>29500</v>
      </c>
      <c r="S70" s="29">
        <f>P70*R70</f>
        <v>1881657.5</v>
      </c>
      <c r="U70" s="29">
        <v>29500</v>
      </c>
      <c r="V70" s="29">
        <f>P70*U70</f>
        <v>1881657.5</v>
      </c>
      <c r="X70" s="29">
        <v>33000</v>
      </c>
      <c r="Y70" s="29">
        <f>P70*X70</f>
        <v>2104905</v>
      </c>
      <c r="AA70" s="29">
        <f>Y70-AB70</f>
        <v>2104905</v>
      </c>
      <c r="AB70" s="29">
        <f>SUM(AC70:AN70)</f>
        <v>0</v>
      </c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P70" s="30"/>
      <c r="AQ70" s="30"/>
      <c r="AR70" s="30"/>
      <c r="AS70" s="30"/>
      <c r="AT70" s="30" t="s">
        <v>3</v>
      </c>
      <c r="AU70" s="31"/>
      <c r="AV70" s="31"/>
      <c r="AW70" s="33"/>
      <c r="AX70" s="32"/>
      <c r="AY70" s="32"/>
      <c r="AZ70" s="33"/>
      <c r="BA70" s="32"/>
      <c r="BB70" s="32"/>
      <c r="BC70" s="33"/>
      <c r="BD70" s="32"/>
      <c r="BE70" s="32"/>
      <c r="BF70" s="33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ht="22.5" customHeight="1">
      <c r="A71" s="27">
        <v>65</v>
      </c>
      <c r="B71" s="27">
        <v>2</v>
      </c>
      <c r="C71" s="27">
        <v>3</v>
      </c>
      <c r="D71" s="27">
        <v>4</v>
      </c>
      <c r="E71" s="28">
        <v>64.235</v>
      </c>
      <c r="F71" s="27" t="s">
        <v>3</v>
      </c>
      <c r="G71" s="29">
        <v>29500</v>
      </c>
      <c r="H71" s="29">
        <f aca="true" t="shared" si="14" ref="H71:H82">E71*G71</f>
        <v>1894932.5</v>
      </c>
      <c r="J71" s="27">
        <v>65</v>
      </c>
      <c r="K71" s="27">
        <v>2</v>
      </c>
      <c r="L71" s="27">
        <v>3</v>
      </c>
      <c r="M71" s="27">
        <v>4</v>
      </c>
      <c r="N71" s="27" t="s">
        <v>3</v>
      </c>
      <c r="O71" s="28" t="s">
        <v>73</v>
      </c>
      <c r="P71" s="28">
        <v>64.235</v>
      </c>
      <c r="R71" s="29">
        <v>29500</v>
      </c>
      <c r="S71" s="29">
        <f>P71*R71</f>
        <v>1894932.5</v>
      </c>
      <c r="U71" s="29">
        <v>29500</v>
      </c>
      <c r="V71" s="29">
        <f>P71*U71</f>
        <v>1894932.5</v>
      </c>
      <c r="X71" s="29">
        <f>Y71/P71</f>
        <v>29500.007783918423</v>
      </c>
      <c r="Y71" s="29">
        <v>1894933</v>
      </c>
      <c r="AA71" s="29">
        <f>Y71-AB71</f>
        <v>1894933</v>
      </c>
      <c r="AB71" s="29">
        <f>SUM(AC71:AN71)</f>
        <v>0</v>
      </c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P71" s="30"/>
      <c r="AQ71" s="30"/>
      <c r="AR71" s="30"/>
      <c r="AS71" s="30"/>
      <c r="AT71" s="30" t="s">
        <v>3</v>
      </c>
      <c r="AU71" s="31"/>
      <c r="AV71" s="31"/>
      <c r="AW71" s="33"/>
      <c r="AX71" s="32"/>
      <c r="AY71" s="32"/>
      <c r="AZ71" s="33"/>
      <c r="BA71" s="32"/>
      <c r="BB71" s="32"/>
      <c r="BC71" s="33"/>
      <c r="BD71" s="32"/>
      <c r="BE71" s="32"/>
      <c r="BF71" s="33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72" ht="22.5" customHeight="1">
      <c r="A72" s="27">
        <v>66</v>
      </c>
      <c r="B72" s="27">
        <v>1</v>
      </c>
      <c r="C72" s="27">
        <v>3</v>
      </c>
      <c r="D72" s="27">
        <v>4</v>
      </c>
      <c r="E72" s="28">
        <v>42.245</v>
      </c>
      <c r="F72" s="27" t="s">
        <v>4</v>
      </c>
      <c r="G72" s="29">
        <v>40000</v>
      </c>
      <c r="H72" s="29">
        <f t="shared" si="14"/>
        <v>1689800</v>
      </c>
      <c r="J72" s="30"/>
      <c r="K72" s="30"/>
      <c r="L72" s="30"/>
      <c r="M72" s="30"/>
      <c r="N72" s="30" t="s">
        <v>4</v>
      </c>
      <c r="O72" s="31"/>
      <c r="P72" s="31"/>
      <c r="R72" s="32"/>
      <c r="S72" s="32"/>
      <c r="U72" s="32"/>
      <c r="V72" s="32"/>
      <c r="X72" s="32"/>
      <c r="Y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P72" s="27">
        <v>66</v>
      </c>
      <c r="AQ72" s="27">
        <v>1</v>
      </c>
      <c r="AR72" s="27">
        <v>3</v>
      </c>
      <c r="AS72" s="27">
        <v>4</v>
      </c>
      <c r="AT72" s="27" t="s">
        <v>4</v>
      </c>
      <c r="AU72" s="28"/>
      <c r="AV72" s="28">
        <v>42.245</v>
      </c>
      <c r="AW72" s="33"/>
      <c r="AX72" s="29">
        <v>29500</v>
      </c>
      <c r="AY72" s="29">
        <f>AV72*AX72</f>
        <v>1246227.5</v>
      </c>
      <c r="AZ72" s="33"/>
      <c r="BA72" s="29">
        <v>40000</v>
      </c>
      <c r="BB72" s="29">
        <f>AV72*BA72</f>
        <v>1689800</v>
      </c>
      <c r="BC72" s="33"/>
      <c r="BD72" s="29"/>
      <c r="BE72" s="29">
        <f>AV72*BD72</f>
        <v>0</v>
      </c>
      <c r="BF72" s="33"/>
      <c r="BG72" s="29">
        <f>BE72-BH72</f>
        <v>0</v>
      </c>
      <c r="BH72" s="29">
        <f>SUM(BI72:BT72)</f>
        <v>0</v>
      </c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1:72" ht="22.5" customHeight="1">
      <c r="A73" s="27">
        <v>67</v>
      </c>
      <c r="B73" s="27">
        <v>1</v>
      </c>
      <c r="C73" s="27">
        <v>3</v>
      </c>
      <c r="D73" s="27">
        <v>4</v>
      </c>
      <c r="E73" s="28">
        <v>42.245</v>
      </c>
      <c r="F73" s="27" t="s">
        <v>4</v>
      </c>
      <c r="G73" s="29">
        <v>40000</v>
      </c>
      <c r="H73" s="29">
        <f t="shared" si="14"/>
        <v>1689800</v>
      </c>
      <c r="J73" s="30"/>
      <c r="K73" s="30"/>
      <c r="L73" s="30"/>
      <c r="M73" s="30"/>
      <c r="N73" s="30" t="s">
        <v>4</v>
      </c>
      <c r="O73" s="31"/>
      <c r="P73" s="31"/>
      <c r="R73" s="32"/>
      <c r="S73" s="32"/>
      <c r="U73" s="32"/>
      <c r="V73" s="32"/>
      <c r="X73" s="32"/>
      <c r="Y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P73" s="27">
        <v>67</v>
      </c>
      <c r="AQ73" s="27">
        <v>1</v>
      </c>
      <c r="AR73" s="27">
        <v>3</v>
      </c>
      <c r="AS73" s="27">
        <v>4</v>
      </c>
      <c r="AT73" s="27" t="s">
        <v>4</v>
      </c>
      <c r="AU73" s="28"/>
      <c r="AV73" s="28">
        <v>42.245</v>
      </c>
      <c r="AW73" s="33"/>
      <c r="AX73" s="29">
        <v>29500</v>
      </c>
      <c r="AY73" s="29">
        <f>AV73*AX73</f>
        <v>1246227.5</v>
      </c>
      <c r="AZ73" s="33"/>
      <c r="BA73" s="29">
        <v>40000</v>
      </c>
      <c r="BB73" s="29">
        <f>AV73*BA73</f>
        <v>1689800</v>
      </c>
      <c r="BC73" s="33"/>
      <c r="BD73" s="29"/>
      <c r="BE73" s="29">
        <f>AV73*BD73</f>
        <v>0</v>
      </c>
      <c r="BF73" s="33"/>
      <c r="BG73" s="29">
        <f>BE73-BH73</f>
        <v>0</v>
      </c>
      <c r="BH73" s="29">
        <f>SUM(BI73:BT73)</f>
        <v>0</v>
      </c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1:72" ht="22.5" customHeight="1">
      <c r="A74" s="27">
        <v>68</v>
      </c>
      <c r="B74" s="27">
        <v>2</v>
      </c>
      <c r="C74" s="27">
        <v>3</v>
      </c>
      <c r="D74" s="27">
        <v>4</v>
      </c>
      <c r="E74" s="28">
        <v>63.785</v>
      </c>
      <c r="F74" s="27" t="s">
        <v>3</v>
      </c>
      <c r="G74" s="29">
        <v>29500</v>
      </c>
      <c r="H74" s="29">
        <f t="shared" si="14"/>
        <v>1881657.5</v>
      </c>
      <c r="J74" s="27">
        <v>68</v>
      </c>
      <c r="K74" s="27">
        <v>2</v>
      </c>
      <c r="L74" s="27">
        <v>3</v>
      </c>
      <c r="M74" s="27">
        <v>4</v>
      </c>
      <c r="N74" s="27" t="s">
        <v>3</v>
      </c>
      <c r="O74" s="28" t="s">
        <v>74</v>
      </c>
      <c r="P74" s="28">
        <v>63.785</v>
      </c>
      <c r="R74" s="29">
        <v>29500</v>
      </c>
      <c r="S74" s="29">
        <f>P74*R74</f>
        <v>1881657.5</v>
      </c>
      <c r="U74" s="29">
        <v>29500</v>
      </c>
      <c r="V74" s="29">
        <f>P74*U74</f>
        <v>1881657.5</v>
      </c>
      <c r="X74" s="29">
        <v>33000</v>
      </c>
      <c r="Y74" s="29">
        <f>P74*X74</f>
        <v>2104905</v>
      </c>
      <c r="AA74" s="29">
        <f>Y74-AB74</f>
        <v>2104905</v>
      </c>
      <c r="AB74" s="29">
        <f>SUM(AC74:AN74)</f>
        <v>0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P74" s="30"/>
      <c r="AQ74" s="30"/>
      <c r="AR74" s="30"/>
      <c r="AS74" s="30"/>
      <c r="AT74" s="30" t="s">
        <v>3</v>
      </c>
      <c r="AU74" s="31"/>
      <c r="AV74" s="31"/>
      <c r="AW74" s="33"/>
      <c r="AX74" s="32"/>
      <c r="AY74" s="32"/>
      <c r="AZ74" s="33"/>
      <c r="BA74" s="32"/>
      <c r="BB74" s="32"/>
      <c r="BC74" s="33"/>
      <c r="BD74" s="32"/>
      <c r="BE74" s="32"/>
      <c r="BF74" s="33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</row>
    <row r="75" spans="1:72" ht="22.5" customHeight="1">
      <c r="A75" s="27">
        <v>69</v>
      </c>
      <c r="B75" s="27">
        <v>2</v>
      </c>
      <c r="C75" s="27">
        <v>4</v>
      </c>
      <c r="D75" s="27">
        <v>4</v>
      </c>
      <c r="E75" s="28">
        <v>64.235</v>
      </c>
      <c r="F75" s="27" t="s">
        <v>3</v>
      </c>
      <c r="G75" s="29">
        <v>29500</v>
      </c>
      <c r="H75" s="29">
        <f t="shared" si="14"/>
        <v>1894932.5</v>
      </c>
      <c r="J75" s="27">
        <v>69</v>
      </c>
      <c r="K75" s="27">
        <v>2</v>
      </c>
      <c r="L75" s="27">
        <v>4</v>
      </c>
      <c r="M75" s="27">
        <v>4</v>
      </c>
      <c r="N75" s="27" t="s">
        <v>3</v>
      </c>
      <c r="O75" s="28" t="s">
        <v>75</v>
      </c>
      <c r="P75" s="28">
        <v>64.235</v>
      </c>
      <c r="R75" s="29">
        <v>29500</v>
      </c>
      <c r="S75" s="29">
        <f>P75*R75</f>
        <v>1894932.5</v>
      </c>
      <c r="U75" s="29">
        <v>29500</v>
      </c>
      <c r="V75" s="29">
        <f>P75*U75</f>
        <v>1894932.5</v>
      </c>
      <c r="X75" s="29">
        <v>33000</v>
      </c>
      <c r="Y75" s="29">
        <f>P75*X75</f>
        <v>2119755</v>
      </c>
      <c r="AA75" s="29">
        <f>Y75-AB75</f>
        <v>2119755</v>
      </c>
      <c r="AB75" s="29">
        <f>SUM(AC75:AN75)</f>
        <v>0</v>
      </c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P75" s="30"/>
      <c r="AQ75" s="30"/>
      <c r="AR75" s="30"/>
      <c r="AS75" s="30"/>
      <c r="AT75" s="30" t="s">
        <v>3</v>
      </c>
      <c r="AU75" s="31"/>
      <c r="AV75" s="31"/>
      <c r="AW75" s="33"/>
      <c r="AX75" s="32"/>
      <c r="AY75" s="32"/>
      <c r="AZ75" s="33"/>
      <c r="BA75" s="32"/>
      <c r="BB75" s="32"/>
      <c r="BC75" s="33"/>
      <c r="BD75" s="32"/>
      <c r="BE75" s="32"/>
      <c r="BF75" s="33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72" ht="22.5" customHeight="1">
      <c r="A76" s="27">
        <v>70</v>
      </c>
      <c r="B76" s="27">
        <v>1</v>
      </c>
      <c r="C76" s="27">
        <v>4</v>
      </c>
      <c r="D76" s="27">
        <v>4</v>
      </c>
      <c r="E76" s="28">
        <v>42.245</v>
      </c>
      <c r="F76" s="27" t="s">
        <v>4</v>
      </c>
      <c r="G76" s="29">
        <v>40000</v>
      </c>
      <c r="H76" s="29">
        <f t="shared" si="14"/>
        <v>1689800</v>
      </c>
      <c r="J76" s="30"/>
      <c r="K76" s="30"/>
      <c r="L76" s="30"/>
      <c r="M76" s="30"/>
      <c r="N76" s="30" t="s">
        <v>4</v>
      </c>
      <c r="O76" s="31"/>
      <c r="P76" s="31"/>
      <c r="R76" s="32"/>
      <c r="S76" s="32"/>
      <c r="U76" s="32"/>
      <c r="V76" s="32"/>
      <c r="X76" s="32"/>
      <c r="Y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P76" s="27">
        <v>70</v>
      </c>
      <c r="AQ76" s="27">
        <v>1</v>
      </c>
      <c r="AR76" s="27">
        <v>4</v>
      </c>
      <c r="AS76" s="27">
        <v>4</v>
      </c>
      <c r="AT76" s="27" t="s">
        <v>4</v>
      </c>
      <c r="AU76" s="28"/>
      <c r="AV76" s="28">
        <v>42.245</v>
      </c>
      <c r="AW76" s="33"/>
      <c r="AX76" s="29">
        <v>29500</v>
      </c>
      <c r="AY76" s="29">
        <f>AV76*AX76</f>
        <v>1246227.5</v>
      </c>
      <c r="AZ76" s="33"/>
      <c r="BA76" s="29">
        <v>40000</v>
      </c>
      <c r="BB76" s="29">
        <f>AV76*BA76</f>
        <v>1689800</v>
      </c>
      <c r="BC76" s="33"/>
      <c r="BD76" s="29"/>
      <c r="BE76" s="29">
        <f>AV76*BD76</f>
        <v>0</v>
      </c>
      <c r="BF76" s="33"/>
      <c r="BG76" s="29">
        <f>BE76-BH76</f>
        <v>0</v>
      </c>
      <c r="BH76" s="29">
        <f>SUM(BI76:BT76)</f>
        <v>0</v>
      </c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</row>
    <row r="77" spans="1:72" ht="22.5" customHeight="1">
      <c r="A77" s="27">
        <v>71</v>
      </c>
      <c r="B77" s="27">
        <v>1</v>
      </c>
      <c r="C77" s="27">
        <v>4</v>
      </c>
      <c r="D77" s="27">
        <v>4</v>
      </c>
      <c r="E77" s="28">
        <v>42.245</v>
      </c>
      <c r="F77" s="27" t="s">
        <v>4</v>
      </c>
      <c r="G77" s="29">
        <v>40000</v>
      </c>
      <c r="H77" s="29">
        <f t="shared" si="14"/>
        <v>1689800</v>
      </c>
      <c r="J77" s="30"/>
      <c r="K77" s="30"/>
      <c r="L77" s="30"/>
      <c r="M77" s="30"/>
      <c r="N77" s="30" t="s">
        <v>4</v>
      </c>
      <c r="O77" s="31"/>
      <c r="P77" s="31"/>
      <c r="R77" s="32"/>
      <c r="S77" s="32"/>
      <c r="U77" s="32"/>
      <c r="V77" s="32"/>
      <c r="X77" s="32"/>
      <c r="Y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P77" s="27">
        <v>71</v>
      </c>
      <c r="AQ77" s="27">
        <v>1</v>
      </c>
      <c r="AR77" s="27">
        <v>4</v>
      </c>
      <c r="AS77" s="27">
        <v>4</v>
      </c>
      <c r="AT77" s="27" t="s">
        <v>4</v>
      </c>
      <c r="AU77" s="28"/>
      <c r="AV77" s="28">
        <v>42.245</v>
      </c>
      <c r="AW77" s="33"/>
      <c r="AX77" s="29">
        <v>29500</v>
      </c>
      <c r="AY77" s="29">
        <f>AV77*AX77</f>
        <v>1246227.5</v>
      </c>
      <c r="AZ77" s="33"/>
      <c r="BA77" s="29">
        <v>40000</v>
      </c>
      <c r="BB77" s="29">
        <f>AV77*BA77</f>
        <v>1689800</v>
      </c>
      <c r="BC77" s="33"/>
      <c r="BD77" s="29"/>
      <c r="BE77" s="29">
        <f>AV77*BD77</f>
        <v>0</v>
      </c>
      <c r="BF77" s="33"/>
      <c r="BG77" s="29">
        <f>BE77-BH77</f>
        <v>0</v>
      </c>
      <c r="BH77" s="29">
        <f>SUM(BI77:BT77)</f>
        <v>0</v>
      </c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1:72" ht="22.5" customHeight="1">
      <c r="A78" s="27">
        <v>72</v>
      </c>
      <c r="B78" s="27">
        <v>2</v>
      </c>
      <c r="C78" s="27">
        <v>4</v>
      </c>
      <c r="D78" s="27">
        <v>4</v>
      </c>
      <c r="E78" s="28">
        <v>63.785</v>
      </c>
      <c r="F78" s="27" t="s">
        <v>3</v>
      </c>
      <c r="G78" s="29">
        <v>29500</v>
      </c>
      <c r="H78" s="29">
        <f t="shared" si="14"/>
        <v>1881657.5</v>
      </c>
      <c r="J78" s="27">
        <v>72</v>
      </c>
      <c r="K78" s="27">
        <v>2</v>
      </c>
      <c r="L78" s="27">
        <v>4</v>
      </c>
      <c r="M78" s="27">
        <v>4</v>
      </c>
      <c r="N78" s="27" t="s">
        <v>3</v>
      </c>
      <c r="O78" s="28" t="s">
        <v>76</v>
      </c>
      <c r="P78" s="28">
        <v>63.785</v>
      </c>
      <c r="R78" s="29">
        <v>29500</v>
      </c>
      <c r="S78" s="29">
        <f>P78*R78</f>
        <v>1881657.5</v>
      </c>
      <c r="U78" s="29">
        <v>29500</v>
      </c>
      <c r="V78" s="29">
        <f>P78*U78</f>
        <v>1881657.5</v>
      </c>
      <c r="X78" s="29">
        <v>33000</v>
      </c>
      <c r="Y78" s="29">
        <f>P78*X78</f>
        <v>2104905</v>
      </c>
      <c r="AA78" s="29">
        <f>Y78-AB78</f>
        <v>2104905</v>
      </c>
      <c r="AB78" s="29">
        <f>SUM(AC78:AN78)</f>
        <v>0</v>
      </c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P78" s="30"/>
      <c r="AQ78" s="30"/>
      <c r="AR78" s="30"/>
      <c r="AS78" s="30"/>
      <c r="AT78" s="30" t="s">
        <v>3</v>
      </c>
      <c r="AU78" s="31"/>
      <c r="AV78" s="31"/>
      <c r="AW78" s="33"/>
      <c r="AX78" s="32"/>
      <c r="AY78" s="32"/>
      <c r="AZ78" s="33"/>
      <c r="BA78" s="32"/>
      <c r="BB78" s="32"/>
      <c r="BC78" s="33"/>
      <c r="BD78" s="32"/>
      <c r="BE78" s="32"/>
      <c r="BF78" s="33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72" ht="22.5" customHeight="1">
      <c r="A79" s="27">
        <v>73</v>
      </c>
      <c r="B79" s="27">
        <v>2</v>
      </c>
      <c r="C79" s="27">
        <v>5</v>
      </c>
      <c r="D79" s="27">
        <v>4</v>
      </c>
      <c r="E79" s="28">
        <v>64.235</v>
      </c>
      <c r="F79" s="27" t="s">
        <v>4</v>
      </c>
      <c r="G79" s="29">
        <v>35000</v>
      </c>
      <c r="H79" s="29">
        <f t="shared" si="14"/>
        <v>2248225</v>
      </c>
      <c r="J79" s="30"/>
      <c r="K79" s="30"/>
      <c r="L79" s="30"/>
      <c r="M79" s="30"/>
      <c r="N79" s="30" t="s">
        <v>4</v>
      </c>
      <c r="O79" s="31"/>
      <c r="P79" s="31"/>
      <c r="R79" s="32"/>
      <c r="S79" s="32"/>
      <c r="U79" s="32"/>
      <c r="V79" s="32"/>
      <c r="X79" s="32"/>
      <c r="Y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P79" s="27">
        <v>73</v>
      </c>
      <c r="AQ79" s="27">
        <v>2</v>
      </c>
      <c r="AR79" s="27">
        <v>5</v>
      </c>
      <c r="AS79" s="27">
        <v>4</v>
      </c>
      <c r="AT79" s="27" t="s">
        <v>4</v>
      </c>
      <c r="AU79" s="28"/>
      <c r="AV79" s="28">
        <v>64.235</v>
      </c>
      <c r="AW79" s="33"/>
      <c r="AX79" s="29">
        <v>29500</v>
      </c>
      <c r="AY79" s="29">
        <f>AV79*AX79</f>
        <v>1894932.5</v>
      </c>
      <c r="AZ79" s="33"/>
      <c r="BA79" s="29">
        <v>35000</v>
      </c>
      <c r="BB79" s="29">
        <f>AV79*BA79</f>
        <v>2248225</v>
      </c>
      <c r="BC79" s="33"/>
      <c r="BD79" s="29"/>
      <c r="BE79" s="29">
        <f>AV79*BD79</f>
        <v>0</v>
      </c>
      <c r="BF79" s="33"/>
      <c r="BG79" s="29">
        <f>BE79-BH79</f>
        <v>0</v>
      </c>
      <c r="BH79" s="29">
        <f>SUM(BI79:BT79)</f>
        <v>0</v>
      </c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</row>
    <row r="80" spans="1:72" ht="22.5" customHeight="1">
      <c r="A80" s="27">
        <v>74</v>
      </c>
      <c r="B80" s="27">
        <v>1</v>
      </c>
      <c r="C80" s="27">
        <v>5</v>
      </c>
      <c r="D80" s="27">
        <v>4</v>
      </c>
      <c r="E80" s="28">
        <v>42.245</v>
      </c>
      <c r="F80" s="27" t="s">
        <v>3</v>
      </c>
      <c r="G80" s="29">
        <v>29500</v>
      </c>
      <c r="H80" s="29">
        <f t="shared" si="14"/>
        <v>1246227.5</v>
      </c>
      <c r="J80" s="27">
        <v>74</v>
      </c>
      <c r="K80" s="27">
        <v>1</v>
      </c>
      <c r="L80" s="27">
        <v>5</v>
      </c>
      <c r="M80" s="27">
        <v>4</v>
      </c>
      <c r="N80" s="27" t="s">
        <v>3</v>
      </c>
      <c r="O80" s="28" t="s">
        <v>77</v>
      </c>
      <c r="P80" s="28">
        <v>42.245</v>
      </c>
      <c r="R80" s="29">
        <v>29500</v>
      </c>
      <c r="S80" s="29">
        <f>P80*R80</f>
        <v>1246227.5</v>
      </c>
      <c r="U80" s="29">
        <v>29500</v>
      </c>
      <c r="V80" s="29">
        <f>P80*U80</f>
        <v>1246227.5</v>
      </c>
      <c r="X80" s="29">
        <v>33000</v>
      </c>
      <c r="Y80" s="29">
        <f>P80*X80</f>
        <v>1394085</v>
      </c>
      <c r="AA80" s="29">
        <f>Y80-AB80</f>
        <v>1394085</v>
      </c>
      <c r="AB80" s="29">
        <f>SUM(AC80:AN80)</f>
        <v>0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P80" s="30"/>
      <c r="AQ80" s="30"/>
      <c r="AR80" s="30"/>
      <c r="AS80" s="30"/>
      <c r="AT80" s="30" t="s">
        <v>3</v>
      </c>
      <c r="AU80" s="31"/>
      <c r="AV80" s="31"/>
      <c r="AW80" s="33"/>
      <c r="AX80" s="32"/>
      <c r="AY80" s="32"/>
      <c r="AZ80" s="33"/>
      <c r="BA80" s="32"/>
      <c r="BB80" s="32"/>
      <c r="BC80" s="33"/>
      <c r="BD80" s="32"/>
      <c r="BE80" s="32"/>
      <c r="BF80" s="33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72" ht="22.5" customHeight="1">
      <c r="A81" s="27">
        <v>75</v>
      </c>
      <c r="B81" s="27">
        <v>1</v>
      </c>
      <c r="C81" s="27">
        <v>5</v>
      </c>
      <c r="D81" s="27">
        <v>4</v>
      </c>
      <c r="E81" s="28">
        <v>42.245</v>
      </c>
      <c r="F81" s="27" t="s">
        <v>3</v>
      </c>
      <c r="G81" s="29">
        <v>29500</v>
      </c>
      <c r="H81" s="29">
        <f t="shared" si="14"/>
        <v>1246227.5</v>
      </c>
      <c r="J81" s="27">
        <v>75</v>
      </c>
      <c r="K81" s="27">
        <v>1</v>
      </c>
      <c r="L81" s="27">
        <v>5</v>
      </c>
      <c r="M81" s="27">
        <v>4</v>
      </c>
      <c r="N81" s="27" t="s">
        <v>3</v>
      </c>
      <c r="O81" s="28" t="s">
        <v>78</v>
      </c>
      <c r="P81" s="28">
        <v>42.245</v>
      </c>
      <c r="R81" s="29">
        <v>29500</v>
      </c>
      <c r="S81" s="29">
        <f>P81*R81</f>
        <v>1246227.5</v>
      </c>
      <c r="U81" s="29">
        <v>29500</v>
      </c>
      <c r="V81" s="29">
        <f>P81*U81</f>
        <v>1246227.5</v>
      </c>
      <c r="X81" s="29">
        <v>29500</v>
      </c>
      <c r="Y81" s="29">
        <f>P81*X81</f>
        <v>1246227.5</v>
      </c>
      <c r="AA81" s="29">
        <f>Y81-AB81</f>
        <v>1246227.5</v>
      </c>
      <c r="AB81" s="29">
        <f>SUM(AC81:AN81)</f>
        <v>0</v>
      </c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P81" s="30"/>
      <c r="AQ81" s="30"/>
      <c r="AR81" s="30"/>
      <c r="AS81" s="30"/>
      <c r="AT81" s="30" t="s">
        <v>3</v>
      </c>
      <c r="AU81" s="31"/>
      <c r="AV81" s="31"/>
      <c r="AW81" s="33"/>
      <c r="AX81" s="32"/>
      <c r="AY81" s="32"/>
      <c r="AZ81" s="33"/>
      <c r="BA81" s="32"/>
      <c r="BB81" s="32"/>
      <c r="BC81" s="33"/>
      <c r="BD81" s="32"/>
      <c r="BE81" s="32"/>
      <c r="BF81" s="33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</row>
    <row r="82" spans="1:72" ht="22.5" customHeight="1">
      <c r="A82" s="27">
        <v>76</v>
      </c>
      <c r="B82" s="27">
        <v>2</v>
      </c>
      <c r="C82" s="27">
        <v>5</v>
      </c>
      <c r="D82" s="27">
        <v>4</v>
      </c>
      <c r="E82" s="28">
        <v>63.785</v>
      </c>
      <c r="F82" s="27" t="s">
        <v>3</v>
      </c>
      <c r="G82" s="29">
        <v>29500</v>
      </c>
      <c r="H82" s="29">
        <f t="shared" si="14"/>
        <v>1881657.5</v>
      </c>
      <c r="J82" s="27">
        <v>76</v>
      </c>
      <c r="K82" s="27">
        <v>2</v>
      </c>
      <c r="L82" s="27">
        <v>5</v>
      </c>
      <c r="M82" s="27">
        <v>4</v>
      </c>
      <c r="N82" s="27" t="s">
        <v>3</v>
      </c>
      <c r="O82" s="28"/>
      <c r="P82" s="28">
        <v>63.785</v>
      </c>
      <c r="R82" s="29">
        <v>29500</v>
      </c>
      <c r="S82" s="29">
        <f>P82*R82</f>
        <v>1881657.5</v>
      </c>
      <c r="U82" s="29">
        <v>29500</v>
      </c>
      <c r="V82" s="29">
        <f>P82*U82</f>
        <v>1881657.5</v>
      </c>
      <c r="X82" s="29">
        <v>29500</v>
      </c>
      <c r="Y82" s="29">
        <f>P82*X82</f>
        <v>1881657.5</v>
      </c>
      <c r="AA82" s="29">
        <f>Y82-AB82</f>
        <v>1881657.5</v>
      </c>
      <c r="AB82" s="29">
        <f>SUM(AC82:AN82)</f>
        <v>0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P82" s="30"/>
      <c r="AQ82" s="30"/>
      <c r="AR82" s="30"/>
      <c r="AS82" s="30"/>
      <c r="AT82" s="30" t="s">
        <v>3</v>
      </c>
      <c r="AU82" s="31"/>
      <c r="AV82" s="31"/>
      <c r="AW82" s="33"/>
      <c r="AX82" s="32"/>
      <c r="AY82" s="32"/>
      <c r="AZ82" s="33"/>
      <c r="BA82" s="32"/>
      <c r="BB82" s="32"/>
      <c r="BC82" s="33"/>
      <c r="BD82" s="32"/>
      <c r="BE82" s="32"/>
      <c r="BF82" s="33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46:72" ht="9.75">
      <c r="AT83" s="33"/>
      <c r="AU83" s="33"/>
      <c r="AW83" s="33"/>
      <c r="AX83" s="38"/>
      <c r="AY83" s="38"/>
      <c r="AZ83" s="33"/>
      <c r="BA83" s="38"/>
      <c r="BB83" s="38"/>
      <c r="BC83" s="33"/>
      <c r="BD83" s="38"/>
      <c r="BE83" s="38"/>
      <c r="BF83" s="33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</row>
    <row r="84" spans="46:72" ht="9.75">
      <c r="AT84" s="33"/>
      <c r="AU84" s="33"/>
      <c r="AW84" s="33"/>
      <c r="AX84" s="38"/>
      <c r="AY84" s="38"/>
      <c r="AZ84" s="33"/>
      <c r="BA84" s="38"/>
      <c r="BB84" s="38"/>
      <c r="BC84" s="33"/>
      <c r="BD84" s="38"/>
      <c r="BE84" s="38"/>
      <c r="BF84" s="33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</row>
    <row r="85" spans="46:72" ht="9.75">
      <c r="AT85" s="33"/>
      <c r="AU85" s="33"/>
      <c r="AW85" s="33"/>
      <c r="AX85" s="38"/>
      <c r="AY85" s="38"/>
      <c r="AZ85" s="33"/>
      <c r="BA85" s="38"/>
      <c r="BB85" s="38"/>
      <c r="BC85" s="33"/>
      <c r="BD85" s="38"/>
      <c r="BE85" s="38"/>
      <c r="BF85" s="33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</row>
    <row r="86" spans="46:72" ht="9.75">
      <c r="AT86" s="33"/>
      <c r="AU86" s="33"/>
      <c r="AW86" s="33"/>
      <c r="AX86" s="38"/>
      <c r="AY86" s="38"/>
      <c r="AZ86" s="33"/>
      <c r="BA86" s="38"/>
      <c r="BB86" s="38"/>
      <c r="BC86" s="33"/>
      <c r="BD86" s="38"/>
      <c r="BE86" s="38"/>
      <c r="BF86" s="33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</row>
    <row r="87" spans="46:72" ht="9.75">
      <c r="AT87" s="33"/>
      <c r="AU87" s="33"/>
      <c r="AW87" s="33"/>
      <c r="AX87" s="38"/>
      <c r="AY87" s="38"/>
      <c r="AZ87" s="33"/>
      <c r="BA87" s="38"/>
      <c r="BB87" s="38"/>
      <c r="BC87" s="33"/>
      <c r="BD87" s="38"/>
      <c r="BE87" s="38"/>
      <c r="BF87" s="33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</row>
    <row r="88" spans="46:72" ht="9.75">
      <c r="AT88" s="33"/>
      <c r="AU88" s="33"/>
      <c r="AW88" s="33"/>
      <c r="AX88" s="38"/>
      <c r="AY88" s="38"/>
      <c r="AZ88" s="33"/>
      <c r="BA88" s="38"/>
      <c r="BB88" s="38"/>
      <c r="BC88" s="33"/>
      <c r="BD88" s="38"/>
      <c r="BE88" s="38"/>
      <c r="BF88" s="33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</row>
    <row r="89" spans="46:72" ht="9.75">
      <c r="AT89" s="33"/>
      <c r="AU89" s="33"/>
      <c r="AW89" s="33"/>
      <c r="AX89" s="38"/>
      <c r="AY89" s="38"/>
      <c r="AZ89" s="33"/>
      <c r="BA89" s="38"/>
      <c r="BB89" s="38"/>
      <c r="BC89" s="33"/>
      <c r="BD89" s="38"/>
      <c r="BE89" s="38"/>
      <c r="BF89" s="33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</row>
    <row r="90" spans="46:72" ht="9.75">
      <c r="AT90" s="33"/>
      <c r="AU90" s="33"/>
      <c r="AW90" s="33"/>
      <c r="AX90" s="38"/>
      <c r="AY90" s="38"/>
      <c r="AZ90" s="33"/>
      <c r="BA90" s="38"/>
      <c r="BB90" s="38"/>
      <c r="BC90" s="33"/>
      <c r="BD90" s="38"/>
      <c r="BE90" s="38"/>
      <c r="BF90" s="33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</row>
    <row r="91" spans="46:72" ht="9.75">
      <c r="AT91" s="33"/>
      <c r="AU91" s="33"/>
      <c r="AW91" s="33"/>
      <c r="AX91" s="38"/>
      <c r="AY91" s="38"/>
      <c r="AZ91" s="33"/>
      <c r="BA91" s="38"/>
      <c r="BB91" s="38"/>
      <c r="BC91" s="33"/>
      <c r="BD91" s="38"/>
      <c r="BE91" s="38"/>
      <c r="BF91" s="33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</row>
    <row r="92" spans="46:72" ht="9.75">
      <c r="AT92" s="33"/>
      <c r="AU92" s="33"/>
      <c r="AW92" s="33"/>
      <c r="AX92" s="38"/>
      <c r="AY92" s="38"/>
      <c r="AZ92" s="33"/>
      <c r="BA92" s="38"/>
      <c r="BB92" s="38"/>
      <c r="BC92" s="33"/>
      <c r="BD92" s="38"/>
      <c r="BE92" s="38"/>
      <c r="BF92" s="33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</row>
    <row r="93" spans="46:72" ht="9.75">
      <c r="AT93" s="33"/>
      <c r="AU93" s="33"/>
      <c r="AW93" s="33"/>
      <c r="AX93" s="38"/>
      <c r="AY93" s="38"/>
      <c r="AZ93" s="33"/>
      <c r="BA93" s="38"/>
      <c r="BB93" s="38"/>
      <c r="BC93" s="33"/>
      <c r="BD93" s="38"/>
      <c r="BE93" s="38"/>
      <c r="BF93" s="33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46:72" ht="9.75">
      <c r="AT94" s="33"/>
      <c r="AU94" s="33"/>
      <c r="AW94" s="33"/>
      <c r="AX94" s="38"/>
      <c r="AY94" s="38"/>
      <c r="AZ94" s="33"/>
      <c r="BA94" s="38"/>
      <c r="BB94" s="38"/>
      <c r="BC94" s="33"/>
      <c r="BD94" s="38"/>
      <c r="BE94" s="38"/>
      <c r="BF94" s="33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</row>
    <row r="95" spans="46:72" ht="9.75">
      <c r="AT95" s="33"/>
      <c r="AU95" s="33"/>
      <c r="AW95" s="33"/>
      <c r="AX95" s="38"/>
      <c r="AY95" s="38"/>
      <c r="AZ95" s="33"/>
      <c r="BA95" s="38"/>
      <c r="BB95" s="38"/>
      <c r="BC95" s="33"/>
      <c r="BD95" s="38"/>
      <c r="BE95" s="38"/>
      <c r="BF95" s="33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</row>
    <row r="96" spans="46:72" ht="9.75">
      <c r="AT96" s="33"/>
      <c r="AU96" s="33"/>
      <c r="AW96" s="33"/>
      <c r="AX96" s="38"/>
      <c r="AY96" s="38"/>
      <c r="AZ96" s="33"/>
      <c r="BA96" s="38"/>
      <c r="BB96" s="38"/>
      <c r="BC96" s="33"/>
      <c r="BD96" s="38"/>
      <c r="BE96" s="38"/>
      <c r="BF96" s="33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</row>
    <row r="97" spans="46:72" ht="9.75">
      <c r="AT97" s="33"/>
      <c r="AU97" s="33"/>
      <c r="AW97" s="33"/>
      <c r="AX97" s="38"/>
      <c r="AY97" s="38"/>
      <c r="AZ97" s="33"/>
      <c r="BA97" s="38"/>
      <c r="BB97" s="38"/>
      <c r="BC97" s="33"/>
      <c r="BD97" s="38"/>
      <c r="BE97" s="38"/>
      <c r="BF97" s="33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</row>
    <row r="98" spans="46:72" ht="9.75">
      <c r="AT98" s="33"/>
      <c r="AU98" s="33"/>
      <c r="AW98" s="33"/>
      <c r="AX98" s="38"/>
      <c r="AY98" s="38"/>
      <c r="AZ98" s="33"/>
      <c r="BA98" s="38"/>
      <c r="BB98" s="38"/>
      <c r="BC98" s="33"/>
      <c r="BD98" s="38"/>
      <c r="BE98" s="38"/>
      <c r="BF98" s="33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</row>
    <row r="99" spans="46:72" ht="9.75">
      <c r="AT99" s="33"/>
      <c r="AU99" s="33"/>
      <c r="AW99" s="33"/>
      <c r="AX99" s="38"/>
      <c r="AY99" s="38"/>
      <c r="AZ99" s="33"/>
      <c r="BA99" s="38"/>
      <c r="BB99" s="38"/>
      <c r="BC99" s="33"/>
      <c r="BD99" s="38"/>
      <c r="BE99" s="38"/>
      <c r="BF99" s="33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</row>
    <row r="100" spans="46:72" ht="9.75">
      <c r="AT100" s="33"/>
      <c r="AU100" s="33"/>
      <c r="AW100" s="33"/>
      <c r="AX100" s="38"/>
      <c r="AY100" s="38"/>
      <c r="AZ100" s="33"/>
      <c r="BA100" s="38"/>
      <c r="BB100" s="38"/>
      <c r="BC100" s="33"/>
      <c r="BD100" s="38"/>
      <c r="BE100" s="38"/>
      <c r="BF100" s="33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46:72" ht="9.75">
      <c r="AT101" s="33"/>
      <c r="AU101" s="33"/>
      <c r="AW101" s="33"/>
      <c r="AX101" s="38"/>
      <c r="AY101" s="38"/>
      <c r="AZ101" s="33"/>
      <c r="BA101" s="38"/>
      <c r="BB101" s="38"/>
      <c r="BC101" s="33"/>
      <c r="BD101" s="38"/>
      <c r="BE101" s="38"/>
      <c r="BF101" s="33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spans="46:72" ht="9.75">
      <c r="AT102" s="33"/>
      <c r="AU102" s="33"/>
      <c r="AW102" s="33"/>
      <c r="AX102" s="38"/>
      <c r="AY102" s="38"/>
      <c r="AZ102" s="33"/>
      <c r="BA102" s="38"/>
      <c r="BB102" s="38"/>
      <c r="BC102" s="33"/>
      <c r="BD102" s="38"/>
      <c r="BE102" s="38"/>
      <c r="BF102" s="33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</row>
    <row r="103" spans="46:72" ht="9.75">
      <c r="AT103" s="33"/>
      <c r="AU103" s="33"/>
      <c r="AW103" s="33"/>
      <c r="AX103" s="38"/>
      <c r="AY103" s="38"/>
      <c r="AZ103" s="33"/>
      <c r="BA103" s="38"/>
      <c r="BB103" s="38"/>
      <c r="BC103" s="33"/>
      <c r="BD103" s="38"/>
      <c r="BE103" s="38"/>
      <c r="BF103" s="33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</row>
    <row r="104" spans="46:72" ht="9.75">
      <c r="AT104" s="33"/>
      <c r="AU104" s="33"/>
      <c r="AW104" s="33"/>
      <c r="AX104" s="38"/>
      <c r="AY104" s="38"/>
      <c r="AZ104" s="33"/>
      <c r="BA104" s="38"/>
      <c r="BB104" s="38"/>
      <c r="BC104" s="33"/>
      <c r="BD104" s="38"/>
      <c r="BE104" s="38"/>
      <c r="BF104" s="33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</row>
    <row r="105" spans="46:72" ht="9.75">
      <c r="AT105" s="33"/>
      <c r="AU105" s="33"/>
      <c r="AW105" s="33"/>
      <c r="AX105" s="38"/>
      <c r="AY105" s="38"/>
      <c r="AZ105" s="33"/>
      <c r="BA105" s="38"/>
      <c r="BB105" s="38"/>
      <c r="BC105" s="33"/>
      <c r="BD105" s="38"/>
      <c r="BE105" s="38"/>
      <c r="BF105" s="33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</row>
    <row r="106" spans="46:72" ht="9.75">
      <c r="AT106" s="33"/>
      <c r="AU106" s="33"/>
      <c r="AW106" s="33"/>
      <c r="AX106" s="38"/>
      <c r="AY106" s="38"/>
      <c r="AZ106" s="33"/>
      <c r="BA106" s="38"/>
      <c r="BB106" s="38"/>
      <c r="BC106" s="33"/>
      <c r="BD106" s="38"/>
      <c r="BE106" s="38"/>
      <c r="BF106" s="33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</row>
    <row r="107" spans="46:72" ht="9.75">
      <c r="AT107" s="33"/>
      <c r="AU107" s="33"/>
      <c r="AW107" s="33"/>
      <c r="AX107" s="38"/>
      <c r="AY107" s="38"/>
      <c r="AZ107" s="33"/>
      <c r="BA107" s="38"/>
      <c r="BB107" s="38"/>
      <c r="BC107" s="33"/>
      <c r="BD107" s="38"/>
      <c r="BE107" s="38"/>
      <c r="BF107" s="33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</row>
    <row r="108" spans="42:72" ht="9.75">
      <c r="AP108" s="33"/>
      <c r="AQ108" s="33"/>
      <c r="AR108" s="33"/>
      <c r="AS108" s="33"/>
      <c r="AT108" s="33"/>
      <c r="AU108" s="33"/>
      <c r="AV108" s="33"/>
      <c r="AW108" s="33"/>
      <c r="AX108" s="38"/>
      <c r="AY108" s="38"/>
      <c r="AZ108" s="33"/>
      <c r="BA108" s="38"/>
      <c r="BB108" s="38"/>
      <c r="BC108" s="33"/>
      <c r="BD108" s="38"/>
      <c r="BE108" s="38"/>
      <c r="BF108" s="33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42:72" ht="9.75">
      <c r="AP109" s="33"/>
      <c r="AQ109" s="33"/>
      <c r="AR109" s="33"/>
      <c r="AS109" s="33"/>
      <c r="AT109" s="33"/>
      <c r="AU109" s="33"/>
      <c r="AV109" s="33"/>
      <c r="AW109" s="33"/>
      <c r="AX109" s="38"/>
      <c r="AY109" s="38"/>
      <c r="AZ109" s="33"/>
      <c r="BA109" s="38"/>
      <c r="BB109" s="38"/>
      <c r="BC109" s="33"/>
      <c r="BD109" s="38"/>
      <c r="BE109" s="38"/>
      <c r="BF109" s="33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</row>
  </sheetData>
  <sheetProtection/>
  <mergeCells count="17">
    <mergeCell ref="BH2:BH3"/>
    <mergeCell ref="BI2:BT2"/>
    <mergeCell ref="J2:P2"/>
    <mergeCell ref="AB2:AB3"/>
    <mergeCell ref="A6:D6"/>
    <mergeCell ref="A5:D5"/>
    <mergeCell ref="A4:D4"/>
    <mergeCell ref="U2:V2"/>
    <mergeCell ref="X2:Y2"/>
    <mergeCell ref="AA2:AA3"/>
    <mergeCell ref="AC2:AN2"/>
    <mergeCell ref="R2:S2"/>
    <mergeCell ref="AX2:AY2"/>
    <mergeCell ref="BA2:BB2"/>
    <mergeCell ref="BD2:BE2"/>
    <mergeCell ref="BG2:BG3"/>
    <mergeCell ref="AP2:AV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0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8.88671875" defaultRowHeight="15"/>
  <cols>
    <col min="1" max="4" width="5.77734375" style="8" customWidth="1"/>
    <col min="5" max="5" width="8.77734375" style="8" customWidth="1"/>
    <col min="6" max="6" width="5.77734375" style="8" customWidth="1"/>
    <col min="7" max="7" width="15.77734375" style="8" customWidth="1"/>
    <col min="8" max="8" width="7.77734375" style="9" customWidth="1"/>
    <col min="9" max="9" width="9.77734375" style="9" customWidth="1"/>
    <col min="10" max="16384" width="8.88671875" style="8" customWidth="1"/>
  </cols>
  <sheetData>
    <row r="3" spans="1:9" s="11" customFormat="1" ht="52.5">
      <c r="A3" s="1" t="s">
        <v>6</v>
      </c>
      <c r="B3" s="1" t="s">
        <v>5</v>
      </c>
      <c r="C3" s="1" t="s">
        <v>0</v>
      </c>
      <c r="D3" s="1" t="s">
        <v>9</v>
      </c>
      <c r="E3" s="1" t="s">
        <v>1</v>
      </c>
      <c r="F3" s="1"/>
      <c r="G3" s="1" t="s">
        <v>2</v>
      </c>
      <c r="H3" s="4" t="s">
        <v>7</v>
      </c>
      <c r="I3" s="4" t="s">
        <v>8</v>
      </c>
    </row>
    <row r="4" spans="1:9" s="10" customFormat="1" ht="11.25">
      <c r="A4" s="45" t="s">
        <v>10</v>
      </c>
      <c r="B4" s="46"/>
      <c r="C4" s="46"/>
      <c r="D4" s="47"/>
      <c r="E4" s="15"/>
      <c r="F4" s="13"/>
      <c r="G4" s="14"/>
      <c r="H4" s="12" t="e">
        <f>I4/E4</f>
        <v>#DIV/0!</v>
      </c>
      <c r="I4" s="12">
        <f>SUM(I7:I8,I11:I12,I15:I16,I20,I23,I45:I47,I68:I69,I72:I73,I76:I77,I79)</f>
        <v>0</v>
      </c>
    </row>
    <row r="5" spans="1:9" s="10" customFormat="1" ht="11.25">
      <c r="A5" s="45" t="s">
        <v>11</v>
      </c>
      <c r="B5" s="46"/>
      <c r="C5" s="46"/>
      <c r="D5" s="47"/>
      <c r="E5" s="15"/>
      <c r="F5" s="13"/>
      <c r="G5" s="14"/>
      <c r="H5" s="12" t="e">
        <f>I5/E5</f>
        <v>#DIV/0!</v>
      </c>
      <c r="I5" s="12">
        <f>SUM(I9:I10,I13:I14,I17:I19,I21:I22,I24:I44,I48:I67,I70:I71,I74:I75,I78,I80:I82)</f>
        <v>0</v>
      </c>
    </row>
    <row r="6" spans="1:9" s="10" customFormat="1" ht="11.25">
      <c r="A6" s="45" t="s">
        <v>12</v>
      </c>
      <c r="B6" s="46"/>
      <c r="C6" s="46"/>
      <c r="D6" s="47"/>
      <c r="E6" s="15">
        <f>SUM(E7:E105)</f>
        <v>5487.739999999998</v>
      </c>
      <c r="F6" s="13">
        <v>99</v>
      </c>
      <c r="G6" s="14"/>
      <c r="H6" s="12">
        <f>I6/E6</f>
        <v>0</v>
      </c>
      <c r="I6" s="12">
        <f>SUM(I7:I82)</f>
        <v>0</v>
      </c>
    </row>
    <row r="7" spans="1:9" ht="11.25">
      <c r="A7" s="3">
        <v>1</v>
      </c>
      <c r="B7" s="3">
        <v>2</v>
      </c>
      <c r="C7" s="3">
        <v>1</v>
      </c>
      <c r="D7" s="3">
        <v>1</v>
      </c>
      <c r="E7" s="5">
        <v>58.77</v>
      </c>
      <c r="F7" s="3"/>
      <c r="G7" s="5"/>
      <c r="H7" s="6"/>
      <c r="I7" s="6">
        <f>E7*H7</f>
        <v>0</v>
      </c>
    </row>
    <row r="8" spans="1:9" ht="11.25">
      <c r="A8" s="3">
        <v>2</v>
      </c>
      <c r="B8" s="3">
        <v>1</v>
      </c>
      <c r="C8" s="3">
        <v>1</v>
      </c>
      <c r="D8" s="3">
        <v>1</v>
      </c>
      <c r="E8" s="5">
        <v>42.46</v>
      </c>
      <c r="F8" s="3"/>
      <c r="G8" s="5"/>
      <c r="H8" s="6"/>
      <c r="I8" s="6">
        <f>E8*H8</f>
        <v>0</v>
      </c>
    </row>
    <row r="9" spans="1:9" ht="11.25">
      <c r="A9" s="3">
        <v>3</v>
      </c>
      <c r="B9" s="3">
        <v>1</v>
      </c>
      <c r="C9" s="3">
        <v>1</v>
      </c>
      <c r="D9" s="3">
        <v>1</v>
      </c>
      <c r="E9" s="5">
        <v>42.46</v>
      </c>
      <c r="F9" s="3"/>
      <c r="G9" s="5"/>
      <c r="H9" s="6"/>
      <c r="I9" s="6">
        <f>E9*H9</f>
        <v>0</v>
      </c>
    </row>
    <row r="10" spans="1:9" ht="11.25">
      <c r="A10" s="3">
        <v>4</v>
      </c>
      <c r="B10" s="3">
        <v>2</v>
      </c>
      <c r="C10" s="3">
        <v>1</v>
      </c>
      <c r="D10" s="3">
        <v>1</v>
      </c>
      <c r="E10" s="5">
        <v>58.77</v>
      </c>
      <c r="F10" s="3"/>
      <c r="G10" s="5"/>
      <c r="H10" s="6"/>
      <c r="I10" s="6">
        <f aca="true" t="shared" si="0" ref="I10:I73">E10*H10</f>
        <v>0</v>
      </c>
    </row>
    <row r="11" spans="1:9" ht="11.25">
      <c r="A11" s="3">
        <v>5</v>
      </c>
      <c r="B11" s="3">
        <v>2</v>
      </c>
      <c r="C11" s="3">
        <v>2</v>
      </c>
      <c r="D11" s="3">
        <v>1</v>
      </c>
      <c r="E11" s="5">
        <v>58.77</v>
      </c>
      <c r="F11" s="3"/>
      <c r="G11" s="5"/>
      <c r="H11" s="6"/>
      <c r="I11" s="6">
        <f t="shared" si="0"/>
        <v>0</v>
      </c>
    </row>
    <row r="12" spans="1:9" ht="11.25">
      <c r="A12" s="3">
        <v>6</v>
      </c>
      <c r="B12" s="3">
        <v>1</v>
      </c>
      <c r="C12" s="3">
        <v>2</v>
      </c>
      <c r="D12" s="3">
        <v>1</v>
      </c>
      <c r="E12" s="5">
        <v>42.46</v>
      </c>
      <c r="F12" s="3"/>
      <c r="G12" s="5"/>
      <c r="H12" s="6"/>
      <c r="I12" s="6">
        <f t="shared" si="0"/>
        <v>0</v>
      </c>
    </row>
    <row r="13" spans="1:9" ht="11.25">
      <c r="A13" s="3">
        <v>7</v>
      </c>
      <c r="B13" s="3">
        <v>1</v>
      </c>
      <c r="C13" s="3">
        <v>2</v>
      </c>
      <c r="D13" s="3">
        <v>1</v>
      </c>
      <c r="E13" s="5">
        <v>42.46</v>
      </c>
      <c r="F13" s="3"/>
      <c r="G13" s="5"/>
      <c r="H13" s="6"/>
      <c r="I13" s="6">
        <f t="shared" si="0"/>
        <v>0</v>
      </c>
    </row>
    <row r="14" spans="1:9" ht="11.25">
      <c r="A14" s="3">
        <v>8</v>
      </c>
      <c r="B14" s="3">
        <v>2</v>
      </c>
      <c r="C14" s="3">
        <v>2</v>
      </c>
      <c r="D14" s="3">
        <v>1</v>
      </c>
      <c r="E14" s="5">
        <v>58.77</v>
      </c>
      <c r="F14" s="3"/>
      <c r="G14" s="5"/>
      <c r="H14" s="6"/>
      <c r="I14" s="6">
        <f t="shared" si="0"/>
        <v>0</v>
      </c>
    </row>
    <row r="15" spans="1:9" ht="11.25">
      <c r="A15" s="3">
        <v>9</v>
      </c>
      <c r="B15" s="3">
        <v>2</v>
      </c>
      <c r="C15" s="3">
        <v>3</v>
      </c>
      <c r="D15" s="3">
        <v>1</v>
      </c>
      <c r="E15" s="5">
        <v>58.77</v>
      </c>
      <c r="F15" s="3"/>
      <c r="G15" s="5"/>
      <c r="H15" s="6"/>
      <c r="I15" s="6">
        <f t="shared" si="0"/>
        <v>0</v>
      </c>
    </row>
    <row r="16" spans="1:9" ht="11.25">
      <c r="A16" s="3">
        <v>10</v>
      </c>
      <c r="B16" s="3">
        <v>1</v>
      </c>
      <c r="C16" s="3">
        <v>3</v>
      </c>
      <c r="D16" s="3">
        <v>1</v>
      </c>
      <c r="E16" s="5">
        <v>42.46</v>
      </c>
      <c r="F16" s="3"/>
      <c r="G16" s="5"/>
      <c r="H16" s="6"/>
      <c r="I16" s="6">
        <f t="shared" si="0"/>
        <v>0</v>
      </c>
    </row>
    <row r="17" spans="1:9" ht="11.25">
      <c r="A17" s="3">
        <v>11</v>
      </c>
      <c r="B17" s="3">
        <v>1</v>
      </c>
      <c r="C17" s="3">
        <v>3</v>
      </c>
      <c r="D17" s="3">
        <v>1</v>
      </c>
      <c r="E17" s="5">
        <v>42.46</v>
      </c>
      <c r="F17" s="3"/>
      <c r="G17" s="5"/>
      <c r="H17" s="6"/>
      <c r="I17" s="6">
        <f t="shared" si="0"/>
        <v>0</v>
      </c>
    </row>
    <row r="18" spans="1:9" ht="11.25">
      <c r="A18" s="3">
        <v>12</v>
      </c>
      <c r="B18" s="3">
        <v>2</v>
      </c>
      <c r="C18" s="3">
        <v>3</v>
      </c>
      <c r="D18" s="3">
        <v>1</v>
      </c>
      <c r="E18" s="5">
        <v>58.77</v>
      </c>
      <c r="F18" s="3"/>
      <c r="G18" s="5"/>
      <c r="H18" s="6"/>
      <c r="I18" s="6">
        <f t="shared" si="0"/>
        <v>0</v>
      </c>
    </row>
    <row r="19" spans="1:9" ht="11.25">
      <c r="A19" s="3">
        <v>13</v>
      </c>
      <c r="B19" s="3">
        <v>2</v>
      </c>
      <c r="C19" s="3">
        <v>4</v>
      </c>
      <c r="D19" s="3">
        <v>1</v>
      </c>
      <c r="E19" s="5">
        <v>58.77</v>
      </c>
      <c r="F19" s="3"/>
      <c r="G19" s="5"/>
      <c r="H19" s="6"/>
      <c r="I19" s="6">
        <f t="shared" si="0"/>
        <v>0</v>
      </c>
    </row>
    <row r="20" spans="1:9" ht="11.25">
      <c r="A20" s="3">
        <v>14</v>
      </c>
      <c r="B20" s="3">
        <v>1</v>
      </c>
      <c r="C20" s="3">
        <v>4</v>
      </c>
      <c r="D20" s="3">
        <v>1</v>
      </c>
      <c r="E20" s="5">
        <v>42.46</v>
      </c>
      <c r="F20" s="3"/>
      <c r="G20" s="5"/>
      <c r="H20" s="6"/>
      <c r="I20" s="6">
        <f t="shared" si="0"/>
        <v>0</v>
      </c>
    </row>
    <row r="21" spans="1:9" ht="11.25">
      <c r="A21" s="3">
        <v>15</v>
      </c>
      <c r="B21" s="3">
        <v>1</v>
      </c>
      <c r="C21" s="3">
        <v>4</v>
      </c>
      <c r="D21" s="3">
        <v>1</v>
      </c>
      <c r="E21" s="5">
        <v>42.46</v>
      </c>
      <c r="F21" s="3"/>
      <c r="G21" s="5"/>
      <c r="H21" s="6"/>
      <c r="I21" s="6">
        <f t="shared" si="0"/>
        <v>0</v>
      </c>
    </row>
    <row r="22" spans="1:9" ht="11.25">
      <c r="A22" s="3">
        <v>16</v>
      </c>
      <c r="B22" s="3">
        <v>2</v>
      </c>
      <c r="C22" s="3">
        <v>4</v>
      </c>
      <c r="D22" s="3">
        <v>1</v>
      </c>
      <c r="E22" s="5">
        <v>58.77</v>
      </c>
      <c r="F22" s="3"/>
      <c r="G22" s="5"/>
      <c r="H22" s="6"/>
      <c r="I22" s="6">
        <f t="shared" si="0"/>
        <v>0</v>
      </c>
    </row>
    <row r="23" spans="1:9" ht="11.25">
      <c r="A23" s="3">
        <v>17</v>
      </c>
      <c r="B23" s="3">
        <v>2</v>
      </c>
      <c r="C23" s="3">
        <v>5</v>
      </c>
      <c r="D23" s="3">
        <v>1</v>
      </c>
      <c r="E23" s="5">
        <v>58.77</v>
      </c>
      <c r="F23" s="3"/>
      <c r="G23" s="5"/>
      <c r="H23" s="6"/>
      <c r="I23" s="6">
        <f t="shared" si="0"/>
        <v>0</v>
      </c>
    </row>
    <row r="24" spans="1:9" ht="11.25">
      <c r="A24" s="3">
        <v>18</v>
      </c>
      <c r="B24" s="3">
        <v>1</v>
      </c>
      <c r="C24" s="3">
        <v>5</v>
      </c>
      <c r="D24" s="3">
        <v>1</v>
      </c>
      <c r="E24" s="5">
        <v>42.46</v>
      </c>
      <c r="F24" s="3"/>
      <c r="G24" s="5"/>
      <c r="H24" s="6"/>
      <c r="I24" s="6">
        <f t="shared" si="0"/>
        <v>0</v>
      </c>
    </row>
    <row r="25" spans="1:9" ht="11.25">
      <c r="A25" s="3">
        <v>19</v>
      </c>
      <c r="B25" s="3">
        <v>1</v>
      </c>
      <c r="C25" s="3">
        <v>5</v>
      </c>
      <c r="D25" s="3">
        <v>1</v>
      </c>
      <c r="E25" s="5">
        <v>42.46</v>
      </c>
      <c r="F25" s="3"/>
      <c r="G25" s="5"/>
      <c r="H25" s="6"/>
      <c r="I25" s="6">
        <f t="shared" si="0"/>
        <v>0</v>
      </c>
    </row>
    <row r="26" spans="1:9" ht="11.25">
      <c r="A26" s="3">
        <v>20</v>
      </c>
      <c r="B26" s="3">
        <v>2</v>
      </c>
      <c r="C26" s="3">
        <v>5</v>
      </c>
      <c r="D26" s="3">
        <v>1</v>
      </c>
      <c r="E26" s="5">
        <v>58.77</v>
      </c>
      <c r="F26" s="3"/>
      <c r="G26" s="5"/>
      <c r="H26" s="6"/>
      <c r="I26" s="6">
        <f t="shared" si="0"/>
        <v>0</v>
      </c>
    </row>
    <row r="27" spans="1:9" ht="11.25">
      <c r="A27" s="3">
        <v>21</v>
      </c>
      <c r="B27" s="3">
        <v>2</v>
      </c>
      <c r="C27" s="3">
        <v>6</v>
      </c>
      <c r="D27" s="3">
        <v>1</v>
      </c>
      <c r="E27" s="5">
        <v>58.77</v>
      </c>
      <c r="F27" s="3"/>
      <c r="G27" s="5"/>
      <c r="H27" s="6"/>
      <c r="I27" s="6">
        <f t="shared" si="0"/>
        <v>0</v>
      </c>
    </row>
    <row r="28" spans="1:9" ht="11.25">
      <c r="A28" s="3">
        <v>22</v>
      </c>
      <c r="B28" s="3">
        <v>1</v>
      </c>
      <c r="C28" s="3">
        <v>6</v>
      </c>
      <c r="D28" s="3">
        <v>1</v>
      </c>
      <c r="E28" s="5">
        <v>42.46</v>
      </c>
      <c r="F28" s="3"/>
      <c r="G28" s="5"/>
      <c r="H28" s="6"/>
      <c r="I28" s="6">
        <f t="shared" si="0"/>
        <v>0</v>
      </c>
    </row>
    <row r="29" spans="1:9" ht="11.25">
      <c r="A29" s="3">
        <v>23</v>
      </c>
      <c r="B29" s="3">
        <v>1</v>
      </c>
      <c r="C29" s="3">
        <v>6</v>
      </c>
      <c r="D29" s="3">
        <v>1</v>
      </c>
      <c r="E29" s="5">
        <v>42.46</v>
      </c>
      <c r="F29" s="3"/>
      <c r="G29" s="5"/>
      <c r="H29" s="6"/>
      <c r="I29" s="6">
        <f t="shared" si="0"/>
        <v>0</v>
      </c>
    </row>
    <row r="30" spans="1:9" ht="11.25">
      <c r="A30" s="3">
        <v>24</v>
      </c>
      <c r="B30" s="3">
        <v>2</v>
      </c>
      <c r="C30" s="3">
        <v>6</v>
      </c>
      <c r="D30" s="3">
        <v>1</v>
      </c>
      <c r="E30" s="5">
        <v>58.77</v>
      </c>
      <c r="F30" s="3"/>
      <c r="G30" s="5"/>
      <c r="H30" s="6"/>
      <c r="I30" s="6">
        <f t="shared" si="0"/>
        <v>0</v>
      </c>
    </row>
    <row r="31" spans="1:9" ht="11.25">
      <c r="A31" s="2">
        <v>25</v>
      </c>
      <c r="B31" s="3">
        <v>2</v>
      </c>
      <c r="C31" s="2">
        <v>7</v>
      </c>
      <c r="D31" s="3">
        <v>1</v>
      </c>
      <c r="E31" s="5">
        <v>58.77</v>
      </c>
      <c r="F31" s="3"/>
      <c r="G31" s="7"/>
      <c r="H31" s="6"/>
      <c r="I31" s="6">
        <f t="shared" si="0"/>
        <v>0</v>
      </c>
    </row>
    <row r="32" spans="1:9" ht="11.25">
      <c r="A32" s="3">
        <v>26</v>
      </c>
      <c r="B32" s="3">
        <v>1</v>
      </c>
      <c r="C32" s="3">
        <v>7</v>
      </c>
      <c r="D32" s="3">
        <v>1</v>
      </c>
      <c r="E32" s="5">
        <v>42.46</v>
      </c>
      <c r="F32" s="3"/>
      <c r="G32" s="5"/>
      <c r="H32" s="6"/>
      <c r="I32" s="6">
        <f t="shared" si="0"/>
        <v>0</v>
      </c>
    </row>
    <row r="33" spans="1:9" ht="11.25">
      <c r="A33" s="3">
        <v>27</v>
      </c>
      <c r="B33" s="3">
        <v>1</v>
      </c>
      <c r="C33" s="3">
        <v>7</v>
      </c>
      <c r="D33" s="3">
        <v>1</v>
      </c>
      <c r="E33" s="5">
        <v>42.46</v>
      </c>
      <c r="F33" s="3"/>
      <c r="G33" s="5"/>
      <c r="H33" s="6"/>
      <c r="I33" s="6">
        <f t="shared" si="0"/>
        <v>0</v>
      </c>
    </row>
    <row r="34" spans="1:9" ht="11.25">
      <c r="A34" s="2">
        <v>28</v>
      </c>
      <c r="B34" s="3">
        <v>2</v>
      </c>
      <c r="C34" s="2">
        <v>7</v>
      </c>
      <c r="D34" s="3">
        <v>1</v>
      </c>
      <c r="E34" s="5">
        <v>58.77</v>
      </c>
      <c r="F34" s="3"/>
      <c r="G34" s="7"/>
      <c r="H34" s="6"/>
      <c r="I34" s="6">
        <f t="shared" si="0"/>
        <v>0</v>
      </c>
    </row>
    <row r="35" spans="1:9" ht="11.25">
      <c r="A35" s="3">
        <v>29</v>
      </c>
      <c r="B35" s="3">
        <v>2</v>
      </c>
      <c r="C35" s="3">
        <v>8</v>
      </c>
      <c r="D35" s="3">
        <v>1</v>
      </c>
      <c r="E35" s="5">
        <v>58.77</v>
      </c>
      <c r="F35" s="3"/>
      <c r="G35" s="5"/>
      <c r="H35" s="6"/>
      <c r="I35" s="6">
        <f t="shared" si="0"/>
        <v>0</v>
      </c>
    </row>
    <row r="36" spans="1:9" ht="11.25">
      <c r="A36" s="3">
        <v>30</v>
      </c>
      <c r="B36" s="3">
        <v>1</v>
      </c>
      <c r="C36" s="3">
        <v>8</v>
      </c>
      <c r="D36" s="3">
        <v>1</v>
      </c>
      <c r="E36" s="5">
        <v>42.46</v>
      </c>
      <c r="F36" s="3"/>
      <c r="G36" s="5"/>
      <c r="H36" s="6"/>
      <c r="I36" s="6">
        <f t="shared" si="0"/>
        <v>0</v>
      </c>
    </row>
    <row r="37" spans="1:9" ht="11.25">
      <c r="A37" s="3">
        <v>31</v>
      </c>
      <c r="B37" s="3">
        <v>1</v>
      </c>
      <c r="C37" s="3">
        <v>8</v>
      </c>
      <c r="D37" s="3">
        <v>1</v>
      </c>
      <c r="E37" s="5">
        <v>42.46</v>
      </c>
      <c r="F37" s="3"/>
      <c r="G37" s="5"/>
      <c r="H37" s="6"/>
      <c r="I37" s="6">
        <f t="shared" si="0"/>
        <v>0</v>
      </c>
    </row>
    <row r="38" spans="1:9" ht="11.25">
      <c r="A38" s="3">
        <v>32</v>
      </c>
      <c r="B38" s="3">
        <v>2</v>
      </c>
      <c r="C38" s="3">
        <v>8</v>
      </c>
      <c r="D38" s="3">
        <v>1</v>
      </c>
      <c r="E38" s="5">
        <v>58.77</v>
      </c>
      <c r="F38" s="3"/>
      <c r="G38" s="5"/>
      <c r="H38" s="6"/>
      <c r="I38" s="6">
        <f t="shared" si="0"/>
        <v>0</v>
      </c>
    </row>
    <row r="39" spans="1:9" ht="11.25">
      <c r="A39" s="3">
        <v>33</v>
      </c>
      <c r="B39" s="3">
        <v>2</v>
      </c>
      <c r="C39" s="3">
        <v>9</v>
      </c>
      <c r="D39" s="3">
        <v>1</v>
      </c>
      <c r="E39" s="5">
        <v>58.77</v>
      </c>
      <c r="F39" s="3"/>
      <c r="G39" s="5"/>
      <c r="H39" s="6"/>
      <c r="I39" s="6">
        <f t="shared" si="0"/>
        <v>0</v>
      </c>
    </row>
    <row r="40" spans="1:9" ht="11.25">
      <c r="A40" s="3">
        <v>34</v>
      </c>
      <c r="B40" s="3">
        <v>1</v>
      </c>
      <c r="C40" s="3">
        <v>9</v>
      </c>
      <c r="D40" s="3">
        <v>1</v>
      </c>
      <c r="E40" s="5">
        <v>42.46</v>
      </c>
      <c r="F40" s="3"/>
      <c r="G40" s="5"/>
      <c r="H40" s="6"/>
      <c r="I40" s="6">
        <f t="shared" si="0"/>
        <v>0</v>
      </c>
    </row>
    <row r="41" spans="1:9" ht="11.25">
      <c r="A41" s="3">
        <v>35</v>
      </c>
      <c r="B41" s="3">
        <v>1</v>
      </c>
      <c r="C41" s="3">
        <v>9</v>
      </c>
      <c r="D41" s="3">
        <v>1</v>
      </c>
      <c r="E41" s="5">
        <v>42.46</v>
      </c>
      <c r="F41" s="3"/>
      <c r="G41" s="5"/>
      <c r="H41" s="6"/>
      <c r="I41" s="6">
        <f t="shared" si="0"/>
        <v>0</v>
      </c>
    </row>
    <row r="42" spans="1:9" ht="11.25">
      <c r="A42" s="3">
        <v>36</v>
      </c>
      <c r="B42" s="3">
        <v>2</v>
      </c>
      <c r="C42" s="3">
        <v>9</v>
      </c>
      <c r="D42" s="3">
        <v>1</v>
      </c>
      <c r="E42" s="5">
        <v>58.77</v>
      </c>
      <c r="F42" s="3"/>
      <c r="G42" s="5"/>
      <c r="H42" s="6"/>
      <c r="I42" s="6">
        <f t="shared" si="0"/>
        <v>0</v>
      </c>
    </row>
    <row r="43" spans="1:9" ht="11.25">
      <c r="A43" s="3">
        <v>37</v>
      </c>
      <c r="B43" s="3">
        <v>1</v>
      </c>
      <c r="C43" s="3">
        <v>1</v>
      </c>
      <c r="D43" s="2">
        <v>2</v>
      </c>
      <c r="E43" s="5">
        <v>39.31</v>
      </c>
      <c r="F43" s="3"/>
      <c r="G43" s="5"/>
      <c r="H43" s="6"/>
      <c r="I43" s="6">
        <f t="shared" si="0"/>
        <v>0</v>
      </c>
    </row>
    <row r="44" spans="1:9" ht="11.25">
      <c r="A44" s="3">
        <v>38</v>
      </c>
      <c r="B44" s="3">
        <v>1</v>
      </c>
      <c r="C44" s="3">
        <v>1</v>
      </c>
      <c r="D44" s="2">
        <v>2</v>
      </c>
      <c r="E44" s="5">
        <v>42.46</v>
      </c>
      <c r="F44" s="3"/>
      <c r="G44" s="5"/>
      <c r="H44" s="6"/>
      <c r="I44" s="6">
        <f t="shared" si="0"/>
        <v>0</v>
      </c>
    </row>
    <row r="45" spans="1:9" ht="11.25">
      <c r="A45" s="3">
        <v>39</v>
      </c>
      <c r="B45" s="3">
        <v>1</v>
      </c>
      <c r="C45" s="3">
        <v>1</v>
      </c>
      <c r="D45" s="2">
        <v>2</v>
      </c>
      <c r="E45" s="5">
        <v>42.46</v>
      </c>
      <c r="F45" s="3"/>
      <c r="G45" s="5"/>
      <c r="H45" s="6"/>
      <c r="I45" s="6">
        <f t="shared" si="0"/>
        <v>0</v>
      </c>
    </row>
    <row r="46" spans="1:9" ht="11.25">
      <c r="A46" s="3">
        <v>40</v>
      </c>
      <c r="B46" s="3">
        <v>2</v>
      </c>
      <c r="C46" s="3">
        <v>1</v>
      </c>
      <c r="D46" s="2">
        <v>2</v>
      </c>
      <c r="E46" s="5">
        <v>58.99</v>
      </c>
      <c r="F46" s="3"/>
      <c r="G46" s="5"/>
      <c r="H46" s="6"/>
      <c r="I46" s="6">
        <f t="shared" si="0"/>
        <v>0</v>
      </c>
    </row>
    <row r="47" spans="1:9" ht="11.25">
      <c r="A47" s="3">
        <v>41</v>
      </c>
      <c r="B47" s="3">
        <v>2</v>
      </c>
      <c r="C47" s="3">
        <v>2</v>
      </c>
      <c r="D47" s="2">
        <v>2</v>
      </c>
      <c r="E47" s="5">
        <v>58.49</v>
      </c>
      <c r="F47" s="3"/>
      <c r="G47" s="5"/>
      <c r="H47" s="6"/>
      <c r="I47" s="6">
        <f t="shared" si="0"/>
        <v>0</v>
      </c>
    </row>
    <row r="48" spans="1:9" ht="11.25">
      <c r="A48" s="3">
        <v>42</v>
      </c>
      <c r="B48" s="3">
        <v>1</v>
      </c>
      <c r="C48" s="3">
        <v>2</v>
      </c>
      <c r="D48" s="2">
        <v>2</v>
      </c>
      <c r="E48" s="5">
        <v>42.46</v>
      </c>
      <c r="F48" s="3"/>
      <c r="G48" s="5"/>
      <c r="H48" s="6"/>
      <c r="I48" s="6">
        <f t="shared" si="0"/>
        <v>0</v>
      </c>
    </row>
    <row r="49" spans="1:9" ht="11.25">
      <c r="A49" s="3">
        <v>43</v>
      </c>
      <c r="B49" s="3">
        <v>1</v>
      </c>
      <c r="C49" s="3">
        <v>2</v>
      </c>
      <c r="D49" s="2">
        <v>2</v>
      </c>
      <c r="E49" s="5">
        <v>42.46</v>
      </c>
      <c r="F49" s="3"/>
      <c r="G49" s="5"/>
      <c r="H49" s="6"/>
      <c r="I49" s="6">
        <f t="shared" si="0"/>
        <v>0</v>
      </c>
    </row>
    <row r="50" spans="1:9" ht="11.25">
      <c r="A50" s="3">
        <v>44</v>
      </c>
      <c r="B50" s="3">
        <v>2</v>
      </c>
      <c r="C50" s="3">
        <v>2</v>
      </c>
      <c r="D50" s="2">
        <v>2</v>
      </c>
      <c r="E50" s="5">
        <v>58.99</v>
      </c>
      <c r="F50" s="3"/>
      <c r="G50" s="5"/>
      <c r="H50" s="6"/>
      <c r="I50" s="6">
        <f t="shared" si="0"/>
        <v>0</v>
      </c>
    </row>
    <row r="51" spans="1:9" ht="11.25">
      <c r="A51" s="3">
        <v>45</v>
      </c>
      <c r="B51" s="3">
        <v>2</v>
      </c>
      <c r="C51" s="3">
        <v>3</v>
      </c>
      <c r="D51" s="2">
        <v>2</v>
      </c>
      <c r="E51" s="5">
        <v>58.49</v>
      </c>
      <c r="F51" s="3"/>
      <c r="G51" s="5"/>
      <c r="H51" s="6"/>
      <c r="I51" s="6">
        <f t="shared" si="0"/>
        <v>0</v>
      </c>
    </row>
    <row r="52" spans="1:9" ht="11.25">
      <c r="A52" s="3">
        <v>46</v>
      </c>
      <c r="B52" s="3">
        <v>1</v>
      </c>
      <c r="C52" s="3">
        <v>3</v>
      </c>
      <c r="D52" s="2">
        <v>2</v>
      </c>
      <c r="E52" s="5">
        <v>42.46</v>
      </c>
      <c r="F52" s="3"/>
      <c r="G52" s="5"/>
      <c r="H52" s="6"/>
      <c r="I52" s="6">
        <f t="shared" si="0"/>
        <v>0</v>
      </c>
    </row>
    <row r="53" spans="1:9" ht="11.25">
      <c r="A53" s="3">
        <v>47</v>
      </c>
      <c r="B53" s="3">
        <v>1</v>
      </c>
      <c r="C53" s="3">
        <v>3</v>
      </c>
      <c r="D53" s="2">
        <v>2</v>
      </c>
      <c r="E53" s="5">
        <v>42.46</v>
      </c>
      <c r="F53" s="3"/>
      <c r="G53" s="5"/>
      <c r="H53" s="6"/>
      <c r="I53" s="6">
        <f t="shared" si="0"/>
        <v>0</v>
      </c>
    </row>
    <row r="54" spans="1:9" ht="11.25">
      <c r="A54" s="3">
        <v>48</v>
      </c>
      <c r="B54" s="3">
        <v>2</v>
      </c>
      <c r="C54" s="3">
        <v>3</v>
      </c>
      <c r="D54" s="2">
        <v>2</v>
      </c>
      <c r="E54" s="5">
        <v>58.99</v>
      </c>
      <c r="F54" s="3"/>
      <c r="G54" s="5"/>
      <c r="H54" s="6"/>
      <c r="I54" s="6">
        <f t="shared" si="0"/>
        <v>0</v>
      </c>
    </row>
    <row r="55" spans="1:9" ht="11.25">
      <c r="A55" s="3">
        <v>49</v>
      </c>
      <c r="B55" s="3">
        <v>2</v>
      </c>
      <c r="C55" s="3">
        <v>4</v>
      </c>
      <c r="D55" s="2">
        <v>2</v>
      </c>
      <c r="E55" s="5">
        <v>58.49</v>
      </c>
      <c r="F55" s="3"/>
      <c r="G55" s="5"/>
      <c r="H55" s="6"/>
      <c r="I55" s="6">
        <f t="shared" si="0"/>
        <v>0</v>
      </c>
    </row>
    <row r="56" spans="1:9" ht="11.25">
      <c r="A56" s="3">
        <v>50</v>
      </c>
      <c r="B56" s="3">
        <v>1</v>
      </c>
      <c r="C56" s="3">
        <v>4</v>
      </c>
      <c r="D56" s="2">
        <v>2</v>
      </c>
      <c r="E56" s="5">
        <v>42.46</v>
      </c>
      <c r="F56" s="3"/>
      <c r="G56" s="5"/>
      <c r="H56" s="6"/>
      <c r="I56" s="6">
        <f t="shared" si="0"/>
        <v>0</v>
      </c>
    </row>
    <row r="57" spans="1:9" ht="11.25">
      <c r="A57" s="3">
        <v>51</v>
      </c>
      <c r="B57" s="3">
        <v>1</v>
      </c>
      <c r="C57" s="3">
        <v>4</v>
      </c>
      <c r="D57" s="2">
        <v>2</v>
      </c>
      <c r="E57" s="5">
        <v>42.46</v>
      </c>
      <c r="F57" s="3"/>
      <c r="G57" s="5"/>
      <c r="H57" s="6"/>
      <c r="I57" s="6">
        <f t="shared" si="0"/>
        <v>0</v>
      </c>
    </row>
    <row r="58" spans="1:9" ht="11.25">
      <c r="A58" s="3">
        <v>52</v>
      </c>
      <c r="B58" s="3">
        <v>2</v>
      </c>
      <c r="C58" s="3">
        <v>4</v>
      </c>
      <c r="D58" s="2">
        <v>2</v>
      </c>
      <c r="E58" s="5">
        <v>58.99</v>
      </c>
      <c r="F58" s="3"/>
      <c r="G58" s="5"/>
      <c r="H58" s="6"/>
      <c r="I58" s="6">
        <f t="shared" si="0"/>
        <v>0</v>
      </c>
    </row>
    <row r="59" spans="1:9" ht="11.25">
      <c r="A59" s="3">
        <v>53</v>
      </c>
      <c r="B59" s="3">
        <v>2</v>
      </c>
      <c r="C59" s="3">
        <v>5</v>
      </c>
      <c r="D59" s="2">
        <v>2</v>
      </c>
      <c r="E59" s="5">
        <v>58.49</v>
      </c>
      <c r="F59" s="3"/>
      <c r="G59" s="5"/>
      <c r="H59" s="6"/>
      <c r="I59" s="6">
        <f t="shared" si="0"/>
        <v>0</v>
      </c>
    </row>
    <row r="60" spans="1:9" ht="11.25">
      <c r="A60" s="3">
        <v>54</v>
      </c>
      <c r="B60" s="3">
        <v>1</v>
      </c>
      <c r="C60" s="3">
        <v>5</v>
      </c>
      <c r="D60" s="2">
        <v>2</v>
      </c>
      <c r="E60" s="5">
        <v>42.46</v>
      </c>
      <c r="F60" s="3"/>
      <c r="G60" s="5"/>
      <c r="H60" s="6"/>
      <c r="I60" s="6">
        <f t="shared" si="0"/>
        <v>0</v>
      </c>
    </row>
    <row r="61" spans="1:9" ht="11.25">
      <c r="A61" s="3">
        <v>55</v>
      </c>
      <c r="B61" s="3">
        <v>1</v>
      </c>
      <c r="C61" s="3">
        <v>5</v>
      </c>
      <c r="D61" s="2">
        <v>2</v>
      </c>
      <c r="E61" s="5">
        <v>42.46</v>
      </c>
      <c r="F61" s="3"/>
      <c r="G61" s="5"/>
      <c r="H61" s="6"/>
      <c r="I61" s="6">
        <f t="shared" si="0"/>
        <v>0</v>
      </c>
    </row>
    <row r="62" spans="1:9" ht="11.25">
      <c r="A62" s="3">
        <v>56</v>
      </c>
      <c r="B62" s="3">
        <v>2</v>
      </c>
      <c r="C62" s="3">
        <v>5</v>
      </c>
      <c r="D62" s="2">
        <v>2</v>
      </c>
      <c r="E62" s="5">
        <v>58.99</v>
      </c>
      <c r="F62" s="3"/>
      <c r="G62" s="5"/>
      <c r="H62" s="6"/>
      <c r="I62" s="6">
        <f t="shared" si="0"/>
        <v>0</v>
      </c>
    </row>
    <row r="63" spans="1:9" ht="11.25">
      <c r="A63" s="3">
        <v>57</v>
      </c>
      <c r="B63" s="3">
        <v>2</v>
      </c>
      <c r="C63" s="3">
        <v>6</v>
      </c>
      <c r="D63" s="2">
        <v>2</v>
      </c>
      <c r="E63" s="5">
        <v>58.49</v>
      </c>
      <c r="F63" s="3"/>
      <c r="G63" s="5"/>
      <c r="H63" s="6"/>
      <c r="I63" s="6">
        <f t="shared" si="0"/>
        <v>0</v>
      </c>
    </row>
    <row r="64" spans="1:9" ht="11.25">
      <c r="A64" s="3">
        <v>58</v>
      </c>
      <c r="B64" s="3">
        <v>1</v>
      </c>
      <c r="C64" s="3">
        <v>6</v>
      </c>
      <c r="D64" s="2">
        <v>2</v>
      </c>
      <c r="E64" s="5">
        <v>42.46</v>
      </c>
      <c r="F64" s="3"/>
      <c r="G64" s="5"/>
      <c r="H64" s="6"/>
      <c r="I64" s="6">
        <f t="shared" si="0"/>
        <v>0</v>
      </c>
    </row>
    <row r="65" spans="1:9" ht="11.25">
      <c r="A65" s="3">
        <v>59</v>
      </c>
      <c r="B65" s="3">
        <v>1</v>
      </c>
      <c r="C65" s="3">
        <v>6</v>
      </c>
      <c r="D65" s="2">
        <v>2</v>
      </c>
      <c r="E65" s="5">
        <v>42.46</v>
      </c>
      <c r="F65" s="3"/>
      <c r="G65" s="5"/>
      <c r="H65" s="6"/>
      <c r="I65" s="6">
        <f t="shared" si="0"/>
        <v>0</v>
      </c>
    </row>
    <row r="66" spans="1:9" ht="11.25">
      <c r="A66" s="3">
        <v>60</v>
      </c>
      <c r="B66" s="3">
        <v>2</v>
      </c>
      <c r="C66" s="3">
        <v>6</v>
      </c>
      <c r="D66" s="2">
        <v>2</v>
      </c>
      <c r="E66" s="5">
        <v>58.99</v>
      </c>
      <c r="F66" s="3"/>
      <c r="G66" s="5"/>
      <c r="H66" s="6"/>
      <c r="I66" s="6">
        <f t="shared" si="0"/>
        <v>0</v>
      </c>
    </row>
    <row r="67" spans="1:9" ht="11.25">
      <c r="A67" s="3">
        <v>61</v>
      </c>
      <c r="B67" s="3">
        <v>2</v>
      </c>
      <c r="C67" s="2">
        <v>7</v>
      </c>
      <c r="D67" s="2">
        <v>2</v>
      </c>
      <c r="E67" s="5">
        <v>58.49</v>
      </c>
      <c r="F67" s="3"/>
      <c r="G67" s="5"/>
      <c r="H67" s="6"/>
      <c r="I67" s="6">
        <f t="shared" si="0"/>
        <v>0</v>
      </c>
    </row>
    <row r="68" spans="1:9" ht="11.25">
      <c r="A68" s="3">
        <v>62</v>
      </c>
      <c r="B68" s="3">
        <v>1</v>
      </c>
      <c r="C68" s="3">
        <v>7</v>
      </c>
      <c r="D68" s="2">
        <v>2</v>
      </c>
      <c r="E68" s="5">
        <v>42.46</v>
      </c>
      <c r="F68" s="3"/>
      <c r="G68" s="5"/>
      <c r="H68" s="6"/>
      <c r="I68" s="6">
        <f t="shared" si="0"/>
        <v>0</v>
      </c>
    </row>
    <row r="69" spans="1:9" ht="11.25">
      <c r="A69" s="3">
        <v>63</v>
      </c>
      <c r="B69" s="3">
        <v>1</v>
      </c>
      <c r="C69" s="3">
        <v>7</v>
      </c>
      <c r="D69" s="2">
        <v>2</v>
      </c>
      <c r="E69" s="5">
        <v>42.46</v>
      </c>
      <c r="F69" s="3"/>
      <c r="G69" s="5"/>
      <c r="H69" s="6"/>
      <c r="I69" s="6">
        <f t="shared" si="0"/>
        <v>0</v>
      </c>
    </row>
    <row r="70" spans="1:9" ht="11.25">
      <c r="A70" s="3">
        <v>64</v>
      </c>
      <c r="B70" s="3">
        <v>2</v>
      </c>
      <c r="C70" s="2">
        <v>7</v>
      </c>
      <c r="D70" s="2">
        <v>2</v>
      </c>
      <c r="E70" s="5">
        <v>58.99</v>
      </c>
      <c r="F70" s="3"/>
      <c r="G70" s="5"/>
      <c r="H70" s="6"/>
      <c r="I70" s="6">
        <f t="shared" si="0"/>
        <v>0</v>
      </c>
    </row>
    <row r="71" spans="1:9" ht="11.25">
      <c r="A71" s="3">
        <v>65</v>
      </c>
      <c r="B71" s="3">
        <v>2</v>
      </c>
      <c r="C71" s="3">
        <v>8</v>
      </c>
      <c r="D71" s="2">
        <v>2</v>
      </c>
      <c r="E71" s="5">
        <v>58.49</v>
      </c>
      <c r="F71" s="3"/>
      <c r="G71" s="5"/>
      <c r="H71" s="6"/>
      <c r="I71" s="6">
        <f t="shared" si="0"/>
        <v>0</v>
      </c>
    </row>
    <row r="72" spans="1:9" ht="11.25">
      <c r="A72" s="3">
        <v>66</v>
      </c>
      <c r="B72" s="3">
        <v>1</v>
      </c>
      <c r="C72" s="3">
        <v>8</v>
      </c>
      <c r="D72" s="2">
        <v>2</v>
      </c>
      <c r="E72" s="5">
        <v>42.46</v>
      </c>
      <c r="F72" s="3"/>
      <c r="G72" s="5"/>
      <c r="H72" s="6"/>
      <c r="I72" s="6">
        <f t="shared" si="0"/>
        <v>0</v>
      </c>
    </row>
    <row r="73" spans="1:9" ht="11.25">
      <c r="A73" s="3">
        <v>67</v>
      </c>
      <c r="B73" s="3">
        <v>1</v>
      </c>
      <c r="C73" s="3">
        <v>8</v>
      </c>
      <c r="D73" s="2">
        <v>2</v>
      </c>
      <c r="E73" s="5">
        <v>42.46</v>
      </c>
      <c r="F73" s="3"/>
      <c r="G73" s="5"/>
      <c r="H73" s="6"/>
      <c r="I73" s="6">
        <f t="shared" si="0"/>
        <v>0</v>
      </c>
    </row>
    <row r="74" spans="1:9" ht="11.25">
      <c r="A74" s="3">
        <v>68</v>
      </c>
      <c r="B74" s="3">
        <v>2</v>
      </c>
      <c r="C74" s="3">
        <v>8</v>
      </c>
      <c r="D74" s="2">
        <v>2</v>
      </c>
      <c r="E74" s="5">
        <v>58.99</v>
      </c>
      <c r="F74" s="3"/>
      <c r="G74" s="5"/>
      <c r="H74" s="6"/>
      <c r="I74" s="6">
        <f aca="true" t="shared" si="1" ref="I74:I82">E74*H74</f>
        <v>0</v>
      </c>
    </row>
    <row r="75" spans="1:9" ht="11.25">
      <c r="A75" s="3">
        <v>69</v>
      </c>
      <c r="B75" s="3">
        <v>2</v>
      </c>
      <c r="C75" s="3">
        <v>9</v>
      </c>
      <c r="D75" s="2">
        <v>2</v>
      </c>
      <c r="E75" s="5">
        <v>58.49</v>
      </c>
      <c r="F75" s="3"/>
      <c r="G75" s="5"/>
      <c r="H75" s="6"/>
      <c r="I75" s="6">
        <f t="shared" si="1"/>
        <v>0</v>
      </c>
    </row>
    <row r="76" spans="1:9" ht="11.25">
      <c r="A76" s="3">
        <v>70</v>
      </c>
      <c r="B76" s="3">
        <v>1</v>
      </c>
      <c r="C76" s="3">
        <v>9</v>
      </c>
      <c r="D76" s="2">
        <v>2</v>
      </c>
      <c r="E76" s="5">
        <v>42.46</v>
      </c>
      <c r="F76" s="3"/>
      <c r="G76" s="5"/>
      <c r="H76" s="6"/>
      <c r="I76" s="6">
        <f t="shared" si="1"/>
        <v>0</v>
      </c>
    </row>
    <row r="77" spans="1:9" ht="11.25">
      <c r="A77" s="3">
        <v>71</v>
      </c>
      <c r="B77" s="3">
        <v>1</v>
      </c>
      <c r="C77" s="3">
        <v>9</v>
      </c>
      <c r="D77" s="2">
        <v>2</v>
      </c>
      <c r="E77" s="5">
        <v>42.46</v>
      </c>
      <c r="F77" s="3"/>
      <c r="G77" s="5"/>
      <c r="H77" s="6"/>
      <c r="I77" s="6">
        <f t="shared" si="1"/>
        <v>0</v>
      </c>
    </row>
    <row r="78" spans="1:9" ht="11.25">
      <c r="A78" s="3">
        <v>72</v>
      </c>
      <c r="B78" s="3">
        <v>2</v>
      </c>
      <c r="C78" s="3">
        <v>9</v>
      </c>
      <c r="D78" s="2">
        <v>2</v>
      </c>
      <c r="E78" s="5">
        <v>58.99</v>
      </c>
      <c r="F78" s="3"/>
      <c r="G78" s="5"/>
      <c r="H78" s="6"/>
      <c r="I78" s="6">
        <f t="shared" si="1"/>
        <v>0</v>
      </c>
    </row>
    <row r="79" spans="1:9" ht="11.25">
      <c r="A79" s="3">
        <v>73</v>
      </c>
      <c r="B79" s="3">
        <v>2</v>
      </c>
      <c r="C79" s="3">
        <v>1</v>
      </c>
      <c r="D79" s="3">
        <v>3</v>
      </c>
      <c r="E79" s="5">
        <v>58.97</v>
      </c>
      <c r="F79" s="3"/>
      <c r="G79" s="5"/>
      <c r="H79" s="6"/>
      <c r="I79" s="6">
        <f t="shared" si="1"/>
        <v>0</v>
      </c>
    </row>
    <row r="80" spans="1:9" ht="11.25">
      <c r="A80" s="3">
        <v>74</v>
      </c>
      <c r="B80" s="3">
        <v>2</v>
      </c>
      <c r="C80" s="3">
        <v>1</v>
      </c>
      <c r="D80" s="3">
        <v>3</v>
      </c>
      <c r="E80" s="5">
        <v>58.59</v>
      </c>
      <c r="F80" s="3"/>
      <c r="G80" s="5"/>
      <c r="H80" s="6"/>
      <c r="I80" s="6">
        <f t="shared" si="1"/>
        <v>0</v>
      </c>
    </row>
    <row r="81" spans="1:9" ht="11.25">
      <c r="A81" s="3">
        <v>75</v>
      </c>
      <c r="B81" s="3">
        <v>2</v>
      </c>
      <c r="C81" s="3">
        <v>1</v>
      </c>
      <c r="D81" s="3">
        <v>3</v>
      </c>
      <c r="E81" s="5">
        <v>66.9</v>
      </c>
      <c r="F81" s="3"/>
      <c r="G81" s="5"/>
      <c r="H81" s="6"/>
      <c r="I81" s="6">
        <f t="shared" si="1"/>
        <v>0</v>
      </c>
    </row>
    <row r="82" spans="1:9" ht="11.25">
      <c r="A82" s="3">
        <v>76</v>
      </c>
      <c r="B82" s="3">
        <v>2</v>
      </c>
      <c r="C82" s="3">
        <v>2</v>
      </c>
      <c r="D82" s="3">
        <v>3</v>
      </c>
      <c r="E82" s="5">
        <v>58.97</v>
      </c>
      <c r="F82" s="3"/>
      <c r="G82" s="5"/>
      <c r="H82" s="6"/>
      <c r="I82" s="6">
        <f t="shared" si="1"/>
        <v>0</v>
      </c>
    </row>
    <row r="83" spans="1:9" ht="11.25">
      <c r="A83" s="3">
        <v>77</v>
      </c>
      <c r="B83" s="3">
        <v>2</v>
      </c>
      <c r="C83" s="3">
        <v>2</v>
      </c>
      <c r="D83" s="3">
        <v>3</v>
      </c>
      <c r="E83" s="5">
        <v>58.59</v>
      </c>
      <c r="F83" s="3"/>
      <c r="G83" s="5"/>
      <c r="H83" s="6"/>
      <c r="I83" s="6">
        <f aca="true" t="shared" si="2" ref="I83:I105">E83*H83</f>
        <v>0</v>
      </c>
    </row>
    <row r="84" spans="1:9" ht="11.25">
      <c r="A84" s="3">
        <v>78</v>
      </c>
      <c r="B84" s="3">
        <v>3</v>
      </c>
      <c r="C84" s="3">
        <v>2</v>
      </c>
      <c r="D84" s="3">
        <v>3</v>
      </c>
      <c r="E84" s="5">
        <v>92.28</v>
      </c>
      <c r="F84" s="3"/>
      <c r="G84" s="5"/>
      <c r="H84" s="6"/>
      <c r="I84" s="6">
        <f t="shared" si="2"/>
        <v>0</v>
      </c>
    </row>
    <row r="85" spans="1:9" ht="11.25">
      <c r="A85" s="3">
        <v>79</v>
      </c>
      <c r="B85" s="3">
        <v>2</v>
      </c>
      <c r="C85" s="3">
        <v>3</v>
      </c>
      <c r="D85" s="3">
        <v>3</v>
      </c>
      <c r="E85" s="5">
        <v>58.97</v>
      </c>
      <c r="F85" s="3"/>
      <c r="G85" s="5"/>
      <c r="H85" s="6"/>
      <c r="I85" s="6">
        <f t="shared" si="2"/>
        <v>0</v>
      </c>
    </row>
    <row r="86" spans="1:9" ht="11.25">
      <c r="A86" s="3">
        <v>80</v>
      </c>
      <c r="B86" s="3">
        <v>2</v>
      </c>
      <c r="C86" s="3">
        <v>3</v>
      </c>
      <c r="D86" s="3">
        <v>3</v>
      </c>
      <c r="E86" s="5">
        <v>58.59</v>
      </c>
      <c r="F86" s="3"/>
      <c r="G86" s="5"/>
      <c r="H86" s="6"/>
      <c r="I86" s="6">
        <f t="shared" si="2"/>
        <v>0</v>
      </c>
    </row>
    <row r="87" spans="1:9" ht="11.25">
      <c r="A87" s="3">
        <v>81</v>
      </c>
      <c r="B87" s="3">
        <v>3</v>
      </c>
      <c r="C87" s="3">
        <v>3</v>
      </c>
      <c r="D87" s="3">
        <v>3</v>
      </c>
      <c r="E87" s="5">
        <v>92.28</v>
      </c>
      <c r="F87" s="3"/>
      <c r="G87" s="5"/>
      <c r="H87" s="6"/>
      <c r="I87" s="6">
        <f t="shared" si="2"/>
        <v>0</v>
      </c>
    </row>
    <row r="88" spans="1:9" ht="11.25">
      <c r="A88" s="3">
        <v>82</v>
      </c>
      <c r="B88" s="3">
        <v>2</v>
      </c>
      <c r="C88" s="3">
        <v>4</v>
      </c>
      <c r="D88" s="3">
        <v>3</v>
      </c>
      <c r="E88" s="5">
        <v>58.97</v>
      </c>
      <c r="F88" s="3"/>
      <c r="G88" s="5"/>
      <c r="H88" s="6"/>
      <c r="I88" s="6">
        <f t="shared" si="2"/>
        <v>0</v>
      </c>
    </row>
    <row r="89" spans="1:9" ht="11.25">
      <c r="A89" s="3">
        <v>83</v>
      </c>
      <c r="B89" s="3">
        <v>2</v>
      </c>
      <c r="C89" s="3">
        <v>4</v>
      </c>
      <c r="D89" s="3">
        <v>3</v>
      </c>
      <c r="E89" s="5">
        <v>58.59</v>
      </c>
      <c r="F89" s="3"/>
      <c r="G89" s="5"/>
      <c r="H89" s="6"/>
      <c r="I89" s="6">
        <f t="shared" si="2"/>
        <v>0</v>
      </c>
    </row>
    <row r="90" spans="1:9" ht="11.25">
      <c r="A90" s="3">
        <v>84</v>
      </c>
      <c r="B90" s="3">
        <v>3</v>
      </c>
      <c r="C90" s="3">
        <v>4</v>
      </c>
      <c r="D90" s="3">
        <v>3</v>
      </c>
      <c r="E90" s="5">
        <v>92.28</v>
      </c>
      <c r="F90" s="3"/>
      <c r="G90" s="5"/>
      <c r="H90" s="6"/>
      <c r="I90" s="6">
        <f t="shared" si="2"/>
        <v>0</v>
      </c>
    </row>
    <row r="91" spans="1:9" ht="11.25">
      <c r="A91" s="3">
        <v>85</v>
      </c>
      <c r="B91" s="3">
        <v>2</v>
      </c>
      <c r="C91" s="3">
        <v>5</v>
      </c>
      <c r="D91" s="3">
        <v>3</v>
      </c>
      <c r="E91" s="5">
        <v>58.97</v>
      </c>
      <c r="F91" s="3"/>
      <c r="G91" s="5"/>
      <c r="H91" s="6"/>
      <c r="I91" s="6">
        <f t="shared" si="2"/>
        <v>0</v>
      </c>
    </row>
    <row r="92" spans="1:9" ht="11.25">
      <c r="A92" s="3">
        <v>86</v>
      </c>
      <c r="B92" s="3">
        <v>2</v>
      </c>
      <c r="C92" s="3">
        <v>5</v>
      </c>
      <c r="D92" s="3">
        <v>3</v>
      </c>
      <c r="E92" s="5">
        <v>58.59</v>
      </c>
      <c r="F92" s="3"/>
      <c r="G92" s="5"/>
      <c r="H92" s="6"/>
      <c r="I92" s="6">
        <f t="shared" si="2"/>
        <v>0</v>
      </c>
    </row>
    <row r="93" spans="1:9" ht="11.25">
      <c r="A93" s="3">
        <v>87</v>
      </c>
      <c r="B93" s="3">
        <v>3</v>
      </c>
      <c r="C93" s="3">
        <v>5</v>
      </c>
      <c r="D93" s="3">
        <v>3</v>
      </c>
      <c r="E93" s="5">
        <v>92.28</v>
      </c>
      <c r="F93" s="3"/>
      <c r="G93" s="5"/>
      <c r="H93" s="6"/>
      <c r="I93" s="6">
        <f t="shared" si="2"/>
        <v>0</v>
      </c>
    </row>
    <row r="94" spans="1:9" ht="11.25">
      <c r="A94" s="3">
        <v>88</v>
      </c>
      <c r="B94" s="3">
        <v>2</v>
      </c>
      <c r="C94" s="3">
        <v>6</v>
      </c>
      <c r="D94" s="3">
        <v>3</v>
      </c>
      <c r="E94" s="5">
        <v>58.97</v>
      </c>
      <c r="F94" s="3"/>
      <c r="G94" s="5"/>
      <c r="H94" s="6"/>
      <c r="I94" s="6">
        <f t="shared" si="2"/>
        <v>0</v>
      </c>
    </row>
    <row r="95" spans="1:9" ht="11.25">
      <c r="A95" s="3">
        <v>89</v>
      </c>
      <c r="B95" s="3">
        <v>2</v>
      </c>
      <c r="C95" s="3">
        <v>6</v>
      </c>
      <c r="D95" s="3">
        <v>3</v>
      </c>
      <c r="E95" s="5">
        <v>58.59</v>
      </c>
      <c r="F95" s="3"/>
      <c r="G95" s="5"/>
      <c r="H95" s="6"/>
      <c r="I95" s="6">
        <f t="shared" si="2"/>
        <v>0</v>
      </c>
    </row>
    <row r="96" spans="1:9" ht="11.25">
      <c r="A96" s="3">
        <v>90</v>
      </c>
      <c r="B96" s="3">
        <v>3</v>
      </c>
      <c r="C96" s="3">
        <v>6</v>
      </c>
      <c r="D96" s="3">
        <v>3</v>
      </c>
      <c r="E96" s="5">
        <v>92.28</v>
      </c>
      <c r="F96" s="3"/>
      <c r="G96" s="5"/>
      <c r="H96" s="6"/>
      <c r="I96" s="6">
        <f t="shared" si="2"/>
        <v>0</v>
      </c>
    </row>
    <row r="97" spans="1:9" ht="11.25">
      <c r="A97" s="3">
        <v>91</v>
      </c>
      <c r="B97" s="3">
        <v>2</v>
      </c>
      <c r="C97" s="3">
        <v>7</v>
      </c>
      <c r="D97" s="3">
        <v>3</v>
      </c>
      <c r="E97" s="5">
        <v>58.97</v>
      </c>
      <c r="F97" s="3"/>
      <c r="G97" s="5"/>
      <c r="H97" s="6"/>
      <c r="I97" s="6">
        <f t="shared" si="2"/>
        <v>0</v>
      </c>
    </row>
    <row r="98" spans="1:9" ht="11.25">
      <c r="A98" s="3">
        <v>92</v>
      </c>
      <c r="B98" s="3">
        <v>2</v>
      </c>
      <c r="C98" s="3">
        <v>7</v>
      </c>
      <c r="D98" s="3">
        <v>3</v>
      </c>
      <c r="E98" s="5">
        <v>58.59</v>
      </c>
      <c r="F98" s="3"/>
      <c r="G98" s="5"/>
      <c r="H98" s="6"/>
      <c r="I98" s="6">
        <f t="shared" si="2"/>
        <v>0</v>
      </c>
    </row>
    <row r="99" spans="1:9" ht="11.25">
      <c r="A99" s="3">
        <v>93</v>
      </c>
      <c r="B99" s="3">
        <v>3</v>
      </c>
      <c r="C99" s="3">
        <v>7</v>
      </c>
      <c r="D99" s="3">
        <v>3</v>
      </c>
      <c r="E99" s="5">
        <v>92.28</v>
      </c>
      <c r="F99" s="3"/>
      <c r="G99" s="5"/>
      <c r="H99" s="6"/>
      <c r="I99" s="6">
        <f t="shared" si="2"/>
        <v>0</v>
      </c>
    </row>
    <row r="100" spans="1:9" ht="11.25">
      <c r="A100" s="3">
        <v>94</v>
      </c>
      <c r="B100" s="3">
        <v>2</v>
      </c>
      <c r="C100" s="3">
        <v>8</v>
      </c>
      <c r="D100" s="3">
        <v>3</v>
      </c>
      <c r="E100" s="5">
        <v>58.97</v>
      </c>
      <c r="F100" s="3"/>
      <c r="G100" s="5"/>
      <c r="H100" s="6"/>
      <c r="I100" s="6">
        <f t="shared" si="2"/>
        <v>0</v>
      </c>
    </row>
    <row r="101" spans="1:9" ht="11.25">
      <c r="A101" s="3">
        <v>95</v>
      </c>
      <c r="B101" s="3">
        <v>2</v>
      </c>
      <c r="C101" s="3">
        <v>8</v>
      </c>
      <c r="D101" s="3">
        <v>3</v>
      </c>
      <c r="E101" s="5">
        <v>58.59</v>
      </c>
      <c r="F101" s="3"/>
      <c r="G101" s="5"/>
      <c r="H101" s="6"/>
      <c r="I101" s="6">
        <f t="shared" si="2"/>
        <v>0</v>
      </c>
    </row>
    <row r="102" spans="1:9" ht="11.25">
      <c r="A102" s="3">
        <v>96</v>
      </c>
      <c r="B102" s="3">
        <v>3</v>
      </c>
      <c r="C102" s="3">
        <v>8</v>
      </c>
      <c r="D102" s="3">
        <v>3</v>
      </c>
      <c r="E102" s="5">
        <v>92.28</v>
      </c>
      <c r="F102" s="3"/>
      <c r="G102" s="5"/>
      <c r="H102" s="6"/>
      <c r="I102" s="6">
        <f t="shared" si="2"/>
        <v>0</v>
      </c>
    </row>
    <row r="103" spans="1:9" ht="11.25">
      <c r="A103" s="3">
        <v>97</v>
      </c>
      <c r="B103" s="3">
        <v>2</v>
      </c>
      <c r="C103" s="3">
        <v>9</v>
      </c>
      <c r="D103" s="3">
        <v>3</v>
      </c>
      <c r="E103" s="5">
        <v>58.97</v>
      </c>
      <c r="F103" s="3"/>
      <c r="G103" s="5"/>
      <c r="H103" s="6"/>
      <c r="I103" s="6">
        <f t="shared" si="2"/>
        <v>0</v>
      </c>
    </row>
    <row r="104" spans="1:9" ht="11.25">
      <c r="A104" s="3">
        <v>98</v>
      </c>
      <c r="B104" s="3">
        <v>2</v>
      </c>
      <c r="C104" s="3">
        <v>9</v>
      </c>
      <c r="D104" s="3">
        <v>3</v>
      </c>
      <c r="E104" s="5">
        <v>58.59</v>
      </c>
      <c r="F104" s="3"/>
      <c r="G104" s="5"/>
      <c r="H104" s="6"/>
      <c r="I104" s="6">
        <f t="shared" si="2"/>
        <v>0</v>
      </c>
    </row>
    <row r="105" spans="1:9" ht="11.25">
      <c r="A105" s="3">
        <v>99</v>
      </c>
      <c r="B105" s="3">
        <v>3</v>
      </c>
      <c r="C105" s="3">
        <v>9</v>
      </c>
      <c r="D105" s="3">
        <v>3</v>
      </c>
      <c r="E105" s="5">
        <v>92.28</v>
      </c>
      <c r="F105" s="3"/>
      <c r="G105" s="5"/>
      <c r="H105" s="6"/>
      <c r="I105" s="6">
        <f t="shared" si="2"/>
        <v>0</v>
      </c>
    </row>
  </sheetData>
  <sheetProtection/>
  <mergeCells count="3">
    <mergeCell ref="A4:D4"/>
    <mergeCell ref="A5:D5"/>
    <mergeCell ref="A6:D6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7" sqref="F7:F48"/>
    </sheetView>
  </sheetViews>
  <sheetFormatPr defaultColWidth="8.88671875" defaultRowHeight="15"/>
  <cols>
    <col min="1" max="4" width="5.77734375" style="8" customWidth="1"/>
    <col min="5" max="5" width="8.77734375" style="8" customWidth="1"/>
    <col min="6" max="6" width="5.77734375" style="8" customWidth="1"/>
    <col min="7" max="7" width="15.77734375" style="8" customWidth="1"/>
    <col min="8" max="8" width="7.77734375" style="9" customWidth="1"/>
    <col min="9" max="9" width="9.77734375" style="9" customWidth="1"/>
    <col min="10" max="16384" width="8.88671875" style="8" customWidth="1"/>
  </cols>
  <sheetData>
    <row r="3" spans="1:9" s="11" customFormat="1" ht="52.5">
      <c r="A3" s="1" t="s">
        <v>6</v>
      </c>
      <c r="B3" s="1" t="s">
        <v>5</v>
      </c>
      <c r="C3" s="1" t="s">
        <v>0</v>
      </c>
      <c r="D3" s="1" t="s">
        <v>9</v>
      </c>
      <c r="E3" s="1" t="s">
        <v>1</v>
      </c>
      <c r="F3" s="1"/>
      <c r="G3" s="1" t="s">
        <v>2</v>
      </c>
      <c r="H3" s="4" t="s">
        <v>7</v>
      </c>
      <c r="I3" s="4" t="s">
        <v>8</v>
      </c>
    </row>
    <row r="4" spans="1:9" s="10" customFormat="1" ht="11.25">
      <c r="A4" s="45" t="s">
        <v>10</v>
      </c>
      <c r="B4" s="46"/>
      <c r="C4" s="46"/>
      <c r="D4" s="47"/>
      <c r="E4" s="15"/>
      <c r="F4" s="13"/>
      <c r="G4" s="14"/>
      <c r="H4" s="12"/>
      <c r="I4" s="12"/>
    </row>
    <row r="5" spans="1:9" s="10" customFormat="1" ht="11.25">
      <c r="A5" s="45" t="s">
        <v>11</v>
      </c>
      <c r="B5" s="46"/>
      <c r="C5" s="46"/>
      <c r="D5" s="47"/>
      <c r="E5" s="15"/>
      <c r="F5" s="13"/>
      <c r="G5" s="14"/>
      <c r="H5" s="12"/>
      <c r="I5" s="12"/>
    </row>
    <row r="6" spans="1:9" s="10" customFormat="1" ht="11.25">
      <c r="A6" s="45" t="s">
        <v>12</v>
      </c>
      <c r="B6" s="46"/>
      <c r="C6" s="46"/>
      <c r="D6" s="47"/>
      <c r="E6" s="15">
        <f>SUM(E7:E46)</f>
        <v>2129.2599999999993</v>
      </c>
      <c r="F6" s="13">
        <v>80</v>
      </c>
      <c r="G6" s="14"/>
      <c r="H6" s="12">
        <f>I6/E6</f>
        <v>0</v>
      </c>
      <c r="I6" s="12">
        <f>SUM(I7:I46)</f>
        <v>0</v>
      </c>
    </row>
    <row r="7" spans="1:9" ht="11.25">
      <c r="A7" s="3">
        <v>1</v>
      </c>
      <c r="B7" s="3">
        <v>2</v>
      </c>
      <c r="C7" s="3">
        <v>1</v>
      </c>
      <c r="D7" s="3">
        <v>1</v>
      </c>
      <c r="E7" s="5">
        <f>61.25+5.07/2</f>
        <v>63.785</v>
      </c>
      <c r="F7" s="3"/>
      <c r="G7" s="5"/>
      <c r="H7" s="6"/>
      <c r="I7" s="6">
        <f>E7*H7</f>
        <v>0</v>
      </c>
    </row>
    <row r="8" spans="1:9" ht="11.25">
      <c r="A8" s="3">
        <v>2</v>
      </c>
      <c r="B8" s="3">
        <v>1</v>
      </c>
      <c r="C8" s="3">
        <v>1</v>
      </c>
      <c r="D8" s="3">
        <v>1</v>
      </c>
      <c r="E8" s="5">
        <f>39.71+5.07/2</f>
        <v>42.245000000000005</v>
      </c>
      <c r="F8" s="3"/>
      <c r="G8" s="5"/>
      <c r="H8" s="6"/>
      <c r="I8" s="6">
        <f>E8*H8</f>
        <v>0</v>
      </c>
    </row>
    <row r="9" spans="1:9" ht="11.25">
      <c r="A9" s="3">
        <v>3</v>
      </c>
      <c r="B9" s="3">
        <v>1</v>
      </c>
      <c r="C9" s="3">
        <v>1</v>
      </c>
      <c r="D9" s="3">
        <v>1</v>
      </c>
      <c r="E9" s="5">
        <f>39.71+5.07/2</f>
        <v>42.245000000000005</v>
      </c>
      <c r="F9" s="3"/>
      <c r="G9" s="5"/>
      <c r="H9" s="6"/>
      <c r="I9" s="6">
        <f>E9*H9</f>
        <v>0</v>
      </c>
    </row>
    <row r="10" spans="1:9" ht="11.25">
      <c r="A10" s="3">
        <v>4</v>
      </c>
      <c r="B10" s="3">
        <v>2</v>
      </c>
      <c r="C10" s="3">
        <v>1</v>
      </c>
      <c r="D10" s="3">
        <v>1</v>
      </c>
      <c r="E10" s="5">
        <f>61.7+5.07/2</f>
        <v>64.235</v>
      </c>
      <c r="F10" s="3"/>
      <c r="G10" s="5"/>
      <c r="H10" s="6"/>
      <c r="I10" s="6">
        <f aca="true" t="shared" si="0" ref="I10:I46">E10*H10</f>
        <v>0</v>
      </c>
    </row>
    <row r="11" spans="1:9" ht="11.25">
      <c r="A11" s="3">
        <v>5</v>
      </c>
      <c r="B11" s="3">
        <v>2</v>
      </c>
      <c r="C11" s="3">
        <v>2</v>
      </c>
      <c r="D11" s="3">
        <v>1</v>
      </c>
      <c r="E11" s="5">
        <f>61.51+5.07/2</f>
        <v>64.045</v>
      </c>
      <c r="F11" s="3"/>
      <c r="G11" s="5"/>
      <c r="H11" s="6"/>
      <c r="I11" s="6">
        <f t="shared" si="0"/>
        <v>0</v>
      </c>
    </row>
    <row r="12" spans="1:9" ht="11.25">
      <c r="A12" s="3">
        <v>6</v>
      </c>
      <c r="B12" s="3">
        <v>1</v>
      </c>
      <c r="C12" s="3">
        <v>2</v>
      </c>
      <c r="D12" s="3">
        <v>1</v>
      </c>
      <c r="E12" s="5">
        <f>39.71+5.07/2</f>
        <v>42.245000000000005</v>
      </c>
      <c r="F12" s="3"/>
      <c r="G12" s="5"/>
      <c r="H12" s="6"/>
      <c r="I12" s="6">
        <f t="shared" si="0"/>
        <v>0</v>
      </c>
    </row>
    <row r="13" spans="1:9" ht="11.25">
      <c r="A13" s="3">
        <v>7</v>
      </c>
      <c r="B13" s="3">
        <v>1</v>
      </c>
      <c r="C13" s="3">
        <v>2</v>
      </c>
      <c r="D13" s="3">
        <v>1</v>
      </c>
      <c r="E13" s="5">
        <f>39.71+5.07/2</f>
        <v>42.245000000000005</v>
      </c>
      <c r="F13" s="3"/>
      <c r="G13" s="5"/>
      <c r="H13" s="6"/>
      <c r="I13" s="6">
        <f t="shared" si="0"/>
        <v>0</v>
      </c>
    </row>
    <row r="14" spans="1:9" ht="11.25">
      <c r="A14" s="3">
        <v>8</v>
      </c>
      <c r="B14" s="3">
        <v>2</v>
      </c>
      <c r="C14" s="3">
        <v>2</v>
      </c>
      <c r="D14" s="3">
        <v>1</v>
      </c>
      <c r="E14" s="5">
        <f>61.96+5.07/2</f>
        <v>64.495</v>
      </c>
      <c r="F14" s="3"/>
      <c r="G14" s="5"/>
      <c r="H14" s="6"/>
      <c r="I14" s="6">
        <f t="shared" si="0"/>
        <v>0</v>
      </c>
    </row>
    <row r="15" spans="1:9" ht="11.25">
      <c r="A15" s="3">
        <v>9</v>
      </c>
      <c r="B15" s="3">
        <v>2</v>
      </c>
      <c r="C15" s="3">
        <v>3</v>
      </c>
      <c r="D15" s="3">
        <v>1</v>
      </c>
      <c r="E15" s="5">
        <f>61.51+5.07/2</f>
        <v>64.045</v>
      </c>
      <c r="F15" s="3"/>
      <c r="G15" s="5"/>
      <c r="H15" s="6"/>
      <c r="I15" s="6">
        <f t="shared" si="0"/>
        <v>0</v>
      </c>
    </row>
    <row r="16" spans="1:9" ht="11.25">
      <c r="A16" s="3">
        <v>10</v>
      </c>
      <c r="B16" s="3">
        <v>1</v>
      </c>
      <c r="C16" s="3">
        <v>3</v>
      </c>
      <c r="D16" s="3">
        <v>1</v>
      </c>
      <c r="E16" s="5">
        <f>39.71+5.07/2</f>
        <v>42.245000000000005</v>
      </c>
      <c r="F16" s="3"/>
      <c r="G16" s="5"/>
      <c r="H16" s="6"/>
      <c r="I16" s="6">
        <f t="shared" si="0"/>
        <v>0</v>
      </c>
    </row>
    <row r="17" spans="1:9" ht="11.25">
      <c r="A17" s="3">
        <v>11</v>
      </c>
      <c r="B17" s="3">
        <v>1</v>
      </c>
      <c r="C17" s="3">
        <v>3</v>
      </c>
      <c r="D17" s="3">
        <v>1</v>
      </c>
      <c r="E17" s="5">
        <f>39.71+5.07/2</f>
        <v>42.245000000000005</v>
      </c>
      <c r="F17" s="3"/>
      <c r="G17" s="5"/>
      <c r="H17" s="6"/>
      <c r="I17" s="6">
        <f t="shared" si="0"/>
        <v>0</v>
      </c>
    </row>
    <row r="18" spans="1:9" ht="11.25">
      <c r="A18" s="3">
        <v>12</v>
      </c>
      <c r="B18" s="3">
        <v>2</v>
      </c>
      <c r="C18" s="3">
        <v>3</v>
      </c>
      <c r="D18" s="3">
        <v>1</v>
      </c>
      <c r="E18" s="5">
        <f>61.96+5.07/2</f>
        <v>64.495</v>
      </c>
      <c r="F18" s="3"/>
      <c r="G18" s="5"/>
      <c r="H18" s="6"/>
      <c r="I18" s="6">
        <f t="shared" si="0"/>
        <v>0</v>
      </c>
    </row>
    <row r="19" spans="1:9" ht="11.25">
      <c r="A19" s="3">
        <v>13</v>
      </c>
      <c r="B19" s="3">
        <v>2</v>
      </c>
      <c r="C19" s="3">
        <v>4</v>
      </c>
      <c r="D19" s="3">
        <v>1</v>
      </c>
      <c r="E19" s="5">
        <f>61.51+5.07/2</f>
        <v>64.045</v>
      </c>
      <c r="F19" s="3"/>
      <c r="G19" s="5"/>
      <c r="H19" s="6"/>
      <c r="I19" s="6">
        <f t="shared" si="0"/>
        <v>0</v>
      </c>
    </row>
    <row r="20" spans="1:9" ht="11.25">
      <c r="A20" s="3">
        <v>14</v>
      </c>
      <c r="B20" s="3">
        <v>1</v>
      </c>
      <c r="C20" s="3">
        <v>4</v>
      </c>
      <c r="D20" s="3">
        <v>1</v>
      </c>
      <c r="E20" s="5">
        <f>39.71+5.07/2</f>
        <v>42.245000000000005</v>
      </c>
      <c r="F20" s="3"/>
      <c r="G20" s="5"/>
      <c r="H20" s="6"/>
      <c r="I20" s="6">
        <f t="shared" si="0"/>
        <v>0</v>
      </c>
    </row>
    <row r="21" spans="1:9" ht="11.25">
      <c r="A21" s="3">
        <v>15</v>
      </c>
      <c r="B21" s="3">
        <v>1</v>
      </c>
      <c r="C21" s="3">
        <v>4</v>
      </c>
      <c r="D21" s="3">
        <v>1</v>
      </c>
      <c r="E21" s="5">
        <f>39.71+5.07/2</f>
        <v>42.245000000000005</v>
      </c>
      <c r="F21" s="3"/>
      <c r="G21" s="5"/>
      <c r="H21" s="6"/>
      <c r="I21" s="6">
        <f t="shared" si="0"/>
        <v>0</v>
      </c>
    </row>
    <row r="22" spans="1:9" ht="11.25">
      <c r="A22" s="3">
        <v>16</v>
      </c>
      <c r="B22" s="3">
        <v>2</v>
      </c>
      <c r="C22" s="3">
        <v>4</v>
      </c>
      <c r="D22" s="3">
        <v>1</v>
      </c>
      <c r="E22" s="5">
        <f>61.96+5.07/2</f>
        <v>64.495</v>
      </c>
      <c r="F22" s="3"/>
      <c r="G22" s="5"/>
      <c r="H22" s="6"/>
      <c r="I22" s="6">
        <f t="shared" si="0"/>
        <v>0</v>
      </c>
    </row>
    <row r="23" spans="1:9" ht="11.25">
      <c r="A23" s="3">
        <v>17</v>
      </c>
      <c r="B23" s="3">
        <v>2</v>
      </c>
      <c r="C23" s="3">
        <v>5</v>
      </c>
      <c r="D23" s="3">
        <v>1</v>
      </c>
      <c r="E23" s="5">
        <f>61.51+5.07/2</f>
        <v>64.045</v>
      </c>
      <c r="F23" s="3"/>
      <c r="G23" s="5"/>
      <c r="H23" s="6"/>
      <c r="I23" s="6">
        <f t="shared" si="0"/>
        <v>0</v>
      </c>
    </row>
    <row r="24" spans="1:9" ht="11.25">
      <c r="A24" s="3">
        <v>18</v>
      </c>
      <c r="B24" s="3">
        <v>1</v>
      </c>
      <c r="C24" s="3">
        <v>5</v>
      </c>
      <c r="D24" s="3">
        <v>1</v>
      </c>
      <c r="E24" s="5">
        <f>39.71+5.07/2</f>
        <v>42.245000000000005</v>
      </c>
      <c r="F24" s="3"/>
      <c r="G24" s="5"/>
      <c r="H24" s="6"/>
      <c r="I24" s="6">
        <f t="shared" si="0"/>
        <v>0</v>
      </c>
    </row>
    <row r="25" spans="1:9" ht="11.25">
      <c r="A25" s="3">
        <v>19</v>
      </c>
      <c r="B25" s="3">
        <v>1</v>
      </c>
      <c r="C25" s="3">
        <v>5</v>
      </c>
      <c r="D25" s="3">
        <v>1</v>
      </c>
      <c r="E25" s="5">
        <f>39.71+5.07/2</f>
        <v>42.245000000000005</v>
      </c>
      <c r="F25" s="3"/>
      <c r="G25" s="5"/>
      <c r="H25" s="6"/>
      <c r="I25" s="6">
        <f t="shared" si="0"/>
        <v>0</v>
      </c>
    </row>
    <row r="26" spans="1:9" ht="11.25">
      <c r="A26" s="3">
        <v>20</v>
      </c>
      <c r="B26" s="3">
        <v>2</v>
      </c>
      <c r="C26" s="3">
        <v>5</v>
      </c>
      <c r="D26" s="3">
        <v>1</v>
      </c>
      <c r="E26" s="5">
        <f>61.96+5.07/2</f>
        <v>64.495</v>
      </c>
      <c r="F26" s="3"/>
      <c r="G26" s="5"/>
      <c r="H26" s="6"/>
      <c r="I26" s="6">
        <f t="shared" si="0"/>
        <v>0</v>
      </c>
    </row>
    <row r="27" spans="1:9" ht="11.25">
      <c r="A27" s="3">
        <v>21</v>
      </c>
      <c r="B27" s="3">
        <v>2</v>
      </c>
      <c r="C27" s="3">
        <v>1</v>
      </c>
      <c r="D27" s="3">
        <v>2</v>
      </c>
      <c r="E27" s="5">
        <f>61.7+5.07/2</f>
        <v>64.235</v>
      </c>
      <c r="F27" s="3"/>
      <c r="G27" s="5"/>
      <c r="H27" s="6"/>
      <c r="I27" s="6">
        <f t="shared" si="0"/>
        <v>0</v>
      </c>
    </row>
    <row r="28" spans="1:9" ht="11.25">
      <c r="A28" s="3">
        <v>22</v>
      </c>
      <c r="B28" s="3">
        <v>1</v>
      </c>
      <c r="C28" s="3">
        <v>1</v>
      </c>
      <c r="D28" s="3">
        <v>2</v>
      </c>
      <c r="E28" s="5">
        <f>39.71+5.07/2</f>
        <v>42.245000000000005</v>
      </c>
      <c r="F28" s="3"/>
      <c r="G28" s="5"/>
      <c r="H28" s="6"/>
      <c r="I28" s="6">
        <f t="shared" si="0"/>
        <v>0</v>
      </c>
    </row>
    <row r="29" spans="1:9" ht="11.25">
      <c r="A29" s="3">
        <v>23</v>
      </c>
      <c r="B29" s="3">
        <v>1</v>
      </c>
      <c r="C29" s="3">
        <v>1</v>
      </c>
      <c r="D29" s="3">
        <v>2</v>
      </c>
      <c r="E29" s="5">
        <f>39.71+5.07/2</f>
        <v>42.245000000000005</v>
      </c>
      <c r="F29" s="3"/>
      <c r="G29" s="5"/>
      <c r="H29" s="6"/>
      <c r="I29" s="6">
        <f t="shared" si="0"/>
        <v>0</v>
      </c>
    </row>
    <row r="30" spans="1:9" ht="11.25">
      <c r="A30" s="3">
        <v>24</v>
      </c>
      <c r="B30" s="3">
        <v>2</v>
      </c>
      <c r="C30" s="3">
        <v>1</v>
      </c>
      <c r="D30" s="3">
        <v>2</v>
      </c>
      <c r="E30" s="5">
        <f>61.25+5.07/2</f>
        <v>63.785</v>
      </c>
      <c r="F30" s="3"/>
      <c r="G30" s="5"/>
      <c r="H30" s="6"/>
      <c r="I30" s="6">
        <f t="shared" si="0"/>
        <v>0</v>
      </c>
    </row>
    <row r="31" spans="1:9" ht="11.25">
      <c r="A31" s="2">
        <v>25</v>
      </c>
      <c r="B31" s="3">
        <v>2</v>
      </c>
      <c r="C31" s="3">
        <v>2</v>
      </c>
      <c r="D31" s="2">
        <v>2</v>
      </c>
      <c r="E31" s="5">
        <f>61.96+5.07/2</f>
        <v>64.495</v>
      </c>
      <c r="F31" s="3"/>
      <c r="G31" s="7"/>
      <c r="H31" s="6"/>
      <c r="I31" s="6">
        <f t="shared" si="0"/>
        <v>0</v>
      </c>
    </row>
    <row r="32" spans="1:9" ht="11.25">
      <c r="A32" s="3">
        <v>26</v>
      </c>
      <c r="B32" s="3">
        <v>1</v>
      </c>
      <c r="C32" s="3">
        <v>2</v>
      </c>
      <c r="D32" s="2">
        <v>2</v>
      </c>
      <c r="E32" s="5">
        <f>39.71+5.07/2</f>
        <v>42.245000000000005</v>
      </c>
      <c r="F32" s="3"/>
      <c r="G32" s="5"/>
      <c r="H32" s="6"/>
      <c r="I32" s="6">
        <f t="shared" si="0"/>
        <v>0</v>
      </c>
    </row>
    <row r="33" spans="1:9" ht="11.25">
      <c r="A33" s="3">
        <v>27</v>
      </c>
      <c r="B33" s="3">
        <v>1</v>
      </c>
      <c r="C33" s="3">
        <v>2</v>
      </c>
      <c r="D33" s="2">
        <v>2</v>
      </c>
      <c r="E33" s="5">
        <f>39.71+5.07/2</f>
        <v>42.245000000000005</v>
      </c>
      <c r="F33" s="3"/>
      <c r="G33" s="5"/>
      <c r="H33" s="6"/>
      <c r="I33" s="6">
        <f t="shared" si="0"/>
        <v>0</v>
      </c>
    </row>
    <row r="34" spans="1:9" ht="11.25">
      <c r="A34" s="2">
        <v>28</v>
      </c>
      <c r="B34" s="3">
        <v>2</v>
      </c>
      <c r="C34" s="3">
        <v>2</v>
      </c>
      <c r="D34" s="2">
        <v>2</v>
      </c>
      <c r="E34" s="5">
        <f>61.51+5.07/2</f>
        <v>64.045</v>
      </c>
      <c r="F34" s="3"/>
      <c r="G34" s="7"/>
      <c r="H34" s="6"/>
      <c r="I34" s="6">
        <f t="shared" si="0"/>
        <v>0</v>
      </c>
    </row>
    <row r="35" spans="1:9" ht="11.25">
      <c r="A35" s="3">
        <v>29</v>
      </c>
      <c r="B35" s="3">
        <v>2</v>
      </c>
      <c r="C35" s="3">
        <v>3</v>
      </c>
      <c r="D35" s="2">
        <v>2</v>
      </c>
      <c r="E35" s="5">
        <f>61.96+5.07/2</f>
        <v>64.495</v>
      </c>
      <c r="F35" s="3"/>
      <c r="G35" s="5"/>
      <c r="H35" s="6"/>
      <c r="I35" s="6">
        <f t="shared" si="0"/>
        <v>0</v>
      </c>
    </row>
    <row r="36" spans="1:9" ht="11.25">
      <c r="A36" s="3">
        <v>30</v>
      </c>
      <c r="B36" s="3">
        <v>1</v>
      </c>
      <c r="C36" s="3">
        <v>3</v>
      </c>
      <c r="D36" s="2">
        <v>2</v>
      </c>
      <c r="E36" s="5">
        <f>39.71+5.07/2</f>
        <v>42.245000000000005</v>
      </c>
      <c r="F36" s="3"/>
      <c r="G36" s="5"/>
      <c r="H36" s="6"/>
      <c r="I36" s="6">
        <f t="shared" si="0"/>
        <v>0</v>
      </c>
    </row>
    <row r="37" spans="1:9" ht="11.25">
      <c r="A37" s="3">
        <v>31</v>
      </c>
      <c r="B37" s="3">
        <v>1</v>
      </c>
      <c r="C37" s="3">
        <v>3</v>
      </c>
      <c r="D37" s="2">
        <v>2</v>
      </c>
      <c r="E37" s="5">
        <f>39.71+5.07/2</f>
        <v>42.245000000000005</v>
      </c>
      <c r="F37" s="3"/>
      <c r="G37" s="5"/>
      <c r="H37" s="6"/>
      <c r="I37" s="6">
        <f t="shared" si="0"/>
        <v>0</v>
      </c>
    </row>
    <row r="38" spans="1:9" ht="11.25">
      <c r="A38" s="3">
        <v>32</v>
      </c>
      <c r="B38" s="3">
        <v>2</v>
      </c>
      <c r="C38" s="3">
        <v>3</v>
      </c>
      <c r="D38" s="2">
        <v>2</v>
      </c>
      <c r="E38" s="5">
        <f>61.51+5.07/2</f>
        <v>64.045</v>
      </c>
      <c r="F38" s="3"/>
      <c r="G38" s="5"/>
      <c r="H38" s="6"/>
      <c r="I38" s="6">
        <f t="shared" si="0"/>
        <v>0</v>
      </c>
    </row>
    <row r="39" spans="1:9" ht="11.25">
      <c r="A39" s="3">
        <v>33</v>
      </c>
      <c r="B39" s="3">
        <v>2</v>
      </c>
      <c r="C39" s="3">
        <v>4</v>
      </c>
      <c r="D39" s="2">
        <v>2</v>
      </c>
      <c r="E39" s="5">
        <f>61.96+5.07/2</f>
        <v>64.495</v>
      </c>
      <c r="F39" s="3"/>
      <c r="G39" s="5"/>
      <c r="H39" s="6"/>
      <c r="I39" s="6">
        <f t="shared" si="0"/>
        <v>0</v>
      </c>
    </row>
    <row r="40" spans="1:9" ht="11.25">
      <c r="A40" s="3">
        <v>34</v>
      </c>
      <c r="B40" s="3">
        <v>1</v>
      </c>
      <c r="C40" s="3">
        <v>4</v>
      </c>
      <c r="D40" s="2">
        <v>2</v>
      </c>
      <c r="E40" s="5">
        <f>39.71+5.07/2</f>
        <v>42.245000000000005</v>
      </c>
      <c r="F40" s="3"/>
      <c r="G40" s="5"/>
      <c r="H40" s="6"/>
      <c r="I40" s="6">
        <f t="shared" si="0"/>
        <v>0</v>
      </c>
    </row>
    <row r="41" spans="1:9" ht="11.25">
      <c r="A41" s="3">
        <v>35</v>
      </c>
      <c r="B41" s="3">
        <v>1</v>
      </c>
      <c r="C41" s="3">
        <v>4</v>
      </c>
      <c r="D41" s="2">
        <v>2</v>
      </c>
      <c r="E41" s="5">
        <f>39.71+5.07/2</f>
        <v>42.245000000000005</v>
      </c>
      <c r="F41" s="3"/>
      <c r="G41" s="5"/>
      <c r="H41" s="6"/>
      <c r="I41" s="6">
        <f t="shared" si="0"/>
        <v>0</v>
      </c>
    </row>
    <row r="42" spans="1:9" ht="11.25">
      <c r="A42" s="3">
        <v>36</v>
      </c>
      <c r="B42" s="3">
        <v>2</v>
      </c>
      <c r="C42" s="3">
        <v>4</v>
      </c>
      <c r="D42" s="2">
        <v>2</v>
      </c>
      <c r="E42" s="5">
        <f>61.51+5.07/2</f>
        <v>64.045</v>
      </c>
      <c r="F42" s="3"/>
      <c r="G42" s="5"/>
      <c r="H42" s="6"/>
      <c r="I42" s="6">
        <f t="shared" si="0"/>
        <v>0</v>
      </c>
    </row>
    <row r="43" spans="1:9" ht="11.25">
      <c r="A43" s="3">
        <v>37</v>
      </c>
      <c r="B43" s="3">
        <v>2</v>
      </c>
      <c r="C43" s="3">
        <v>5</v>
      </c>
      <c r="D43" s="2">
        <v>2</v>
      </c>
      <c r="E43" s="5">
        <f>61.96+5.07/2</f>
        <v>64.495</v>
      </c>
      <c r="F43" s="3"/>
      <c r="G43" s="5"/>
      <c r="H43" s="6"/>
      <c r="I43" s="6">
        <f t="shared" si="0"/>
        <v>0</v>
      </c>
    </row>
    <row r="44" spans="1:9" ht="11.25">
      <c r="A44" s="3">
        <v>38</v>
      </c>
      <c r="B44" s="3">
        <v>1</v>
      </c>
      <c r="C44" s="3">
        <v>5</v>
      </c>
      <c r="D44" s="2">
        <v>2</v>
      </c>
      <c r="E44" s="5">
        <f>39.71+5.07/2</f>
        <v>42.245000000000005</v>
      </c>
      <c r="F44" s="3"/>
      <c r="G44" s="5"/>
      <c r="H44" s="6"/>
      <c r="I44" s="6">
        <f t="shared" si="0"/>
        <v>0</v>
      </c>
    </row>
    <row r="45" spans="1:9" ht="11.25">
      <c r="A45" s="3">
        <v>39</v>
      </c>
      <c r="B45" s="3">
        <v>1</v>
      </c>
      <c r="C45" s="3">
        <v>5</v>
      </c>
      <c r="D45" s="3">
        <v>3</v>
      </c>
      <c r="E45" s="5">
        <f>39.71+5.07/2</f>
        <v>42.245000000000005</v>
      </c>
      <c r="F45" s="3"/>
      <c r="G45" s="5"/>
      <c r="H45" s="6"/>
      <c r="I45" s="6">
        <f t="shared" si="0"/>
        <v>0</v>
      </c>
    </row>
    <row r="46" spans="1:9" ht="11.25">
      <c r="A46" s="3">
        <v>40</v>
      </c>
      <c r="B46" s="3">
        <v>2</v>
      </c>
      <c r="C46" s="3">
        <v>5</v>
      </c>
      <c r="D46" s="3">
        <v>3</v>
      </c>
      <c r="E46" s="5">
        <f>61.51+5.07/2</f>
        <v>64.045</v>
      </c>
      <c r="F46" s="3"/>
      <c r="G46" s="5"/>
      <c r="H46" s="6"/>
      <c r="I46" s="6">
        <f t="shared" si="0"/>
        <v>0</v>
      </c>
    </row>
  </sheetData>
  <sheetProtection/>
  <mergeCells count="3">
    <mergeCell ref="A4:D4"/>
    <mergeCell ref="A5:D5"/>
    <mergeCell ref="A6:D6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7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7" sqref="E7:E27"/>
    </sheetView>
  </sheetViews>
  <sheetFormatPr defaultColWidth="8.88671875" defaultRowHeight="15"/>
  <cols>
    <col min="1" max="4" width="5.77734375" style="8" customWidth="1"/>
    <col min="5" max="5" width="8.77734375" style="8" customWidth="1"/>
    <col min="6" max="6" width="5.77734375" style="8" customWidth="1"/>
    <col min="7" max="7" width="15.77734375" style="8" customWidth="1"/>
    <col min="8" max="8" width="7.77734375" style="9" customWidth="1"/>
    <col min="9" max="9" width="9.77734375" style="9" customWidth="1"/>
    <col min="10" max="16384" width="8.88671875" style="8" customWidth="1"/>
  </cols>
  <sheetData>
    <row r="3" spans="1:9" s="11" customFormat="1" ht="52.5">
      <c r="A3" s="1" t="s">
        <v>6</v>
      </c>
      <c r="B3" s="1" t="s">
        <v>5</v>
      </c>
      <c r="C3" s="1" t="s">
        <v>0</v>
      </c>
      <c r="D3" s="1" t="s">
        <v>9</v>
      </c>
      <c r="E3" s="1" t="s">
        <v>1</v>
      </c>
      <c r="F3" s="1"/>
      <c r="G3" s="1" t="s">
        <v>2</v>
      </c>
      <c r="H3" s="4" t="s">
        <v>7</v>
      </c>
      <c r="I3" s="4" t="s">
        <v>8</v>
      </c>
    </row>
    <row r="4" spans="1:9" s="10" customFormat="1" ht="11.25">
      <c r="A4" s="45" t="s">
        <v>10</v>
      </c>
      <c r="B4" s="46"/>
      <c r="C4" s="46"/>
      <c r="D4" s="47"/>
      <c r="E4" s="15"/>
      <c r="F4" s="13"/>
      <c r="G4" s="14"/>
      <c r="H4" s="12"/>
      <c r="I4" s="12"/>
    </row>
    <row r="5" spans="1:9" s="10" customFormat="1" ht="11.25">
      <c r="A5" s="45" t="s">
        <v>11</v>
      </c>
      <c r="B5" s="46"/>
      <c r="C5" s="46"/>
      <c r="D5" s="47"/>
      <c r="E5" s="15"/>
      <c r="F5" s="13"/>
      <c r="G5" s="14"/>
      <c r="H5" s="12"/>
      <c r="I5" s="12"/>
    </row>
    <row r="6" spans="1:9" s="10" customFormat="1" ht="11.25">
      <c r="A6" s="45" t="s">
        <v>12</v>
      </c>
      <c r="B6" s="46"/>
      <c r="C6" s="46"/>
      <c r="D6" s="47"/>
      <c r="E6" s="15">
        <f>SUM(E7:E75)</f>
        <v>4295.669999999997</v>
      </c>
      <c r="F6" s="13">
        <v>80</v>
      </c>
      <c r="G6" s="14"/>
      <c r="H6" s="12">
        <f>I6/E6</f>
        <v>0</v>
      </c>
      <c r="I6" s="12">
        <f>SUM(I7:I46)</f>
        <v>0</v>
      </c>
    </row>
    <row r="7" spans="1:9" ht="11.25">
      <c r="A7" s="3">
        <v>1</v>
      </c>
      <c r="B7" s="3">
        <v>3</v>
      </c>
      <c r="C7" s="3">
        <v>1</v>
      </c>
      <c r="D7" s="3">
        <v>1</v>
      </c>
      <c r="E7" s="5">
        <f>80.38+5.07/2</f>
        <v>82.91499999999999</v>
      </c>
      <c r="F7" s="3"/>
      <c r="G7" s="5"/>
      <c r="H7" s="6"/>
      <c r="I7" s="6">
        <f>E7*H7</f>
        <v>0</v>
      </c>
    </row>
    <row r="8" spans="1:9" ht="11.25">
      <c r="A8" s="3">
        <v>2</v>
      </c>
      <c r="B8" s="3">
        <v>2</v>
      </c>
      <c r="C8" s="3">
        <v>1</v>
      </c>
      <c r="D8" s="3">
        <v>1</v>
      </c>
      <c r="E8" s="5">
        <f>65.08+5.07</f>
        <v>70.15</v>
      </c>
      <c r="F8" s="3"/>
      <c r="G8" s="5"/>
      <c r="H8" s="6"/>
      <c r="I8" s="6">
        <f>E8*H8</f>
        <v>0</v>
      </c>
    </row>
    <row r="9" spans="1:9" ht="11.25">
      <c r="A9" s="3">
        <v>3</v>
      </c>
      <c r="B9" s="3">
        <v>2</v>
      </c>
      <c r="C9" s="3">
        <v>1</v>
      </c>
      <c r="D9" s="3">
        <v>1</v>
      </c>
      <c r="E9" s="5">
        <f>61.7+5.07/2</f>
        <v>64.235</v>
      </c>
      <c r="F9" s="3"/>
      <c r="G9" s="5"/>
      <c r="H9" s="6"/>
      <c r="I9" s="6">
        <f>E9*H9</f>
        <v>0</v>
      </c>
    </row>
    <row r="10" spans="1:9" ht="11.25">
      <c r="A10" s="3">
        <v>4</v>
      </c>
      <c r="B10" s="3">
        <v>3</v>
      </c>
      <c r="C10" s="3">
        <v>2</v>
      </c>
      <c r="D10" s="3">
        <v>1</v>
      </c>
      <c r="E10" s="5">
        <f>80.38+5.07/2</f>
        <v>82.91499999999999</v>
      </c>
      <c r="F10" s="3"/>
      <c r="G10" s="5"/>
      <c r="H10" s="6"/>
      <c r="I10" s="6">
        <f aca="true" t="shared" si="0" ref="I10:I46">E10*H10</f>
        <v>0</v>
      </c>
    </row>
    <row r="11" spans="1:9" ht="11.25">
      <c r="A11" s="3">
        <v>5</v>
      </c>
      <c r="B11" s="3">
        <v>2</v>
      </c>
      <c r="C11" s="3">
        <v>2</v>
      </c>
      <c r="D11" s="3">
        <v>1</v>
      </c>
      <c r="E11" s="5">
        <f>65.08+5.07</f>
        <v>70.15</v>
      </c>
      <c r="F11" s="3"/>
      <c r="G11" s="5"/>
      <c r="H11" s="6"/>
      <c r="I11" s="6">
        <f t="shared" si="0"/>
        <v>0</v>
      </c>
    </row>
    <row r="12" spans="1:9" ht="11.25">
      <c r="A12" s="3">
        <v>6</v>
      </c>
      <c r="B12" s="3">
        <v>2</v>
      </c>
      <c r="C12" s="3">
        <v>2</v>
      </c>
      <c r="D12" s="3">
        <v>1</v>
      </c>
      <c r="E12" s="5">
        <f>61.96+5.07/2</f>
        <v>64.495</v>
      </c>
      <c r="F12" s="3"/>
      <c r="G12" s="5"/>
      <c r="H12" s="6"/>
      <c r="I12" s="6">
        <f t="shared" si="0"/>
        <v>0</v>
      </c>
    </row>
    <row r="13" spans="1:9" ht="11.25">
      <c r="A13" s="3">
        <v>7</v>
      </c>
      <c r="B13" s="3">
        <v>3</v>
      </c>
      <c r="C13" s="3">
        <v>3</v>
      </c>
      <c r="D13" s="3">
        <v>1</v>
      </c>
      <c r="E13" s="5">
        <f>80.38+5.07/2</f>
        <v>82.91499999999999</v>
      </c>
      <c r="F13" s="3"/>
      <c r="G13" s="5"/>
      <c r="H13" s="6"/>
      <c r="I13" s="6">
        <f t="shared" si="0"/>
        <v>0</v>
      </c>
    </row>
    <row r="14" spans="1:9" ht="11.25">
      <c r="A14" s="3">
        <v>8</v>
      </c>
      <c r="B14" s="3">
        <v>2</v>
      </c>
      <c r="C14" s="3">
        <v>3</v>
      </c>
      <c r="D14" s="3">
        <v>1</v>
      </c>
      <c r="E14" s="5">
        <f>65.08+5.07</f>
        <v>70.15</v>
      </c>
      <c r="F14" s="3"/>
      <c r="G14" s="5"/>
      <c r="H14" s="6"/>
      <c r="I14" s="6">
        <f t="shared" si="0"/>
        <v>0</v>
      </c>
    </row>
    <row r="15" spans="1:9" ht="11.25">
      <c r="A15" s="3">
        <v>9</v>
      </c>
      <c r="B15" s="3">
        <v>2</v>
      </c>
      <c r="C15" s="3">
        <v>3</v>
      </c>
      <c r="D15" s="3">
        <v>1</v>
      </c>
      <c r="E15" s="5">
        <f>61.96+5.07/2</f>
        <v>64.495</v>
      </c>
      <c r="F15" s="3"/>
      <c r="G15" s="5"/>
      <c r="H15" s="6"/>
      <c r="I15" s="6">
        <f t="shared" si="0"/>
        <v>0</v>
      </c>
    </row>
    <row r="16" spans="1:9" ht="11.25">
      <c r="A16" s="3">
        <v>10</v>
      </c>
      <c r="B16" s="3">
        <v>3</v>
      </c>
      <c r="C16" s="3">
        <v>4</v>
      </c>
      <c r="D16" s="3">
        <v>1</v>
      </c>
      <c r="E16" s="5">
        <f>80.38+5.07/2</f>
        <v>82.91499999999999</v>
      </c>
      <c r="F16" s="3"/>
      <c r="G16" s="5"/>
      <c r="H16" s="6"/>
      <c r="I16" s="6">
        <f t="shared" si="0"/>
        <v>0</v>
      </c>
    </row>
    <row r="17" spans="1:9" ht="11.25">
      <c r="A17" s="3">
        <v>11</v>
      </c>
      <c r="B17" s="3">
        <v>2</v>
      </c>
      <c r="C17" s="3">
        <v>4</v>
      </c>
      <c r="D17" s="3">
        <v>1</v>
      </c>
      <c r="E17" s="5">
        <f>65.08+5.07</f>
        <v>70.15</v>
      </c>
      <c r="F17" s="3"/>
      <c r="G17" s="5"/>
      <c r="H17" s="6"/>
      <c r="I17" s="6">
        <f t="shared" si="0"/>
        <v>0</v>
      </c>
    </row>
    <row r="18" spans="1:9" ht="11.25">
      <c r="A18" s="3">
        <v>12</v>
      </c>
      <c r="B18" s="3">
        <v>2</v>
      </c>
      <c r="C18" s="3">
        <v>4</v>
      </c>
      <c r="D18" s="3">
        <v>1</v>
      </c>
      <c r="E18" s="5">
        <f>61.96+5.07/2</f>
        <v>64.495</v>
      </c>
      <c r="F18" s="3"/>
      <c r="G18" s="5"/>
      <c r="H18" s="6"/>
      <c r="I18" s="6">
        <f t="shared" si="0"/>
        <v>0</v>
      </c>
    </row>
    <row r="19" spans="1:9" ht="11.25">
      <c r="A19" s="3">
        <v>13</v>
      </c>
      <c r="B19" s="3">
        <v>3</v>
      </c>
      <c r="C19" s="3">
        <v>5</v>
      </c>
      <c r="D19" s="3">
        <v>1</v>
      </c>
      <c r="E19" s="5">
        <f>80.38+5.07/2</f>
        <v>82.91499999999999</v>
      </c>
      <c r="F19" s="3"/>
      <c r="G19" s="5"/>
      <c r="H19" s="6"/>
      <c r="I19" s="6">
        <f t="shared" si="0"/>
        <v>0</v>
      </c>
    </row>
    <row r="20" spans="1:9" ht="11.25">
      <c r="A20" s="3">
        <v>14</v>
      </c>
      <c r="B20" s="3">
        <v>2</v>
      </c>
      <c r="C20" s="3">
        <v>5</v>
      </c>
      <c r="D20" s="3">
        <v>1</v>
      </c>
      <c r="E20" s="5">
        <f>65.08+5.07</f>
        <v>70.15</v>
      </c>
      <c r="F20" s="3"/>
      <c r="G20" s="5"/>
      <c r="H20" s="6"/>
      <c r="I20" s="6">
        <f t="shared" si="0"/>
        <v>0</v>
      </c>
    </row>
    <row r="21" spans="1:9" ht="11.25">
      <c r="A21" s="3">
        <v>15</v>
      </c>
      <c r="B21" s="3">
        <v>2</v>
      </c>
      <c r="C21" s="3">
        <v>5</v>
      </c>
      <c r="D21" s="3">
        <v>1</v>
      </c>
      <c r="E21" s="5">
        <f>61.96+5.07/2</f>
        <v>64.495</v>
      </c>
      <c r="F21" s="3"/>
      <c r="G21" s="5"/>
      <c r="H21" s="6"/>
      <c r="I21" s="6">
        <f t="shared" si="0"/>
        <v>0</v>
      </c>
    </row>
    <row r="22" spans="1:9" ht="11.25">
      <c r="A22" s="3">
        <v>16</v>
      </c>
      <c r="B22" s="3">
        <v>2</v>
      </c>
      <c r="C22" s="3">
        <v>1</v>
      </c>
      <c r="D22" s="3">
        <v>2</v>
      </c>
      <c r="E22" s="5">
        <f>61.7+5.07/2</f>
        <v>64.235</v>
      </c>
      <c r="F22" s="3"/>
      <c r="G22" s="5"/>
      <c r="H22" s="6"/>
      <c r="I22" s="6">
        <f t="shared" si="0"/>
        <v>0</v>
      </c>
    </row>
    <row r="23" spans="1:9" ht="11.25">
      <c r="A23" s="3">
        <v>17</v>
      </c>
      <c r="B23" s="3">
        <v>1</v>
      </c>
      <c r="C23" s="3">
        <v>1</v>
      </c>
      <c r="D23" s="3">
        <v>2</v>
      </c>
      <c r="E23" s="5">
        <f>39.71+5.07/2</f>
        <v>42.245000000000005</v>
      </c>
      <c r="F23" s="3"/>
      <c r="G23" s="5"/>
      <c r="H23" s="6"/>
      <c r="I23" s="6">
        <f t="shared" si="0"/>
        <v>0</v>
      </c>
    </row>
    <row r="24" spans="1:9" ht="11.25">
      <c r="A24" s="3">
        <v>18</v>
      </c>
      <c r="B24" s="3">
        <v>1</v>
      </c>
      <c r="C24" s="3">
        <v>1</v>
      </c>
      <c r="D24" s="3">
        <v>2</v>
      </c>
      <c r="E24" s="5">
        <f>39.71+5.07/2</f>
        <v>42.245000000000005</v>
      </c>
      <c r="F24" s="3"/>
      <c r="G24" s="5"/>
      <c r="H24" s="6"/>
      <c r="I24" s="6">
        <f t="shared" si="0"/>
        <v>0</v>
      </c>
    </row>
    <row r="25" spans="1:9" ht="11.25">
      <c r="A25" s="3">
        <v>19</v>
      </c>
      <c r="B25" s="3">
        <v>2</v>
      </c>
      <c r="C25" s="3">
        <v>1</v>
      </c>
      <c r="D25" s="3">
        <v>2</v>
      </c>
      <c r="E25" s="5">
        <f>61.25+5.07/2</f>
        <v>63.785</v>
      </c>
      <c r="F25" s="3"/>
      <c r="G25" s="5"/>
      <c r="H25" s="6"/>
      <c r="I25" s="6">
        <f t="shared" si="0"/>
        <v>0</v>
      </c>
    </row>
    <row r="26" spans="1:9" ht="11.25">
      <c r="A26" s="3">
        <v>20</v>
      </c>
      <c r="B26" s="3">
        <v>2</v>
      </c>
      <c r="C26" s="3">
        <v>2</v>
      </c>
      <c r="D26" s="3">
        <v>2</v>
      </c>
      <c r="E26" s="5">
        <f>61.96+5.07/2</f>
        <v>64.495</v>
      </c>
      <c r="F26" s="3"/>
      <c r="G26" s="5"/>
      <c r="H26" s="6"/>
      <c r="I26" s="6">
        <f t="shared" si="0"/>
        <v>0</v>
      </c>
    </row>
    <row r="27" spans="1:9" ht="11.25">
      <c r="A27" s="3">
        <v>21</v>
      </c>
      <c r="B27" s="3">
        <v>1</v>
      </c>
      <c r="C27" s="3">
        <v>2</v>
      </c>
      <c r="D27" s="3">
        <v>2</v>
      </c>
      <c r="E27" s="5">
        <f>39.71+5.07/2</f>
        <v>42.245000000000005</v>
      </c>
      <c r="F27" s="3"/>
      <c r="G27" s="5"/>
      <c r="H27" s="6"/>
      <c r="I27" s="6">
        <f t="shared" si="0"/>
        <v>0</v>
      </c>
    </row>
    <row r="28" spans="1:9" ht="11.25">
      <c r="A28" s="3">
        <v>22</v>
      </c>
      <c r="B28" s="3">
        <v>1</v>
      </c>
      <c r="C28" s="3">
        <v>2</v>
      </c>
      <c r="D28" s="3">
        <v>2</v>
      </c>
      <c r="E28" s="5">
        <f>39.71+5.07/2</f>
        <v>42.245000000000005</v>
      </c>
      <c r="F28" s="3"/>
      <c r="G28" s="5"/>
      <c r="H28" s="6"/>
      <c r="I28" s="6">
        <f t="shared" si="0"/>
        <v>0</v>
      </c>
    </row>
    <row r="29" spans="1:9" ht="11.25">
      <c r="A29" s="3">
        <v>23</v>
      </c>
      <c r="B29" s="3">
        <v>2</v>
      </c>
      <c r="C29" s="3">
        <v>2</v>
      </c>
      <c r="D29" s="3">
        <v>2</v>
      </c>
      <c r="E29" s="5">
        <f>61.51+5.07/2</f>
        <v>64.045</v>
      </c>
      <c r="F29" s="3"/>
      <c r="G29" s="5"/>
      <c r="H29" s="6"/>
      <c r="I29" s="6">
        <f t="shared" si="0"/>
        <v>0</v>
      </c>
    </row>
    <row r="30" spans="1:9" ht="11.25">
      <c r="A30" s="3">
        <v>24</v>
      </c>
      <c r="B30" s="3">
        <v>2</v>
      </c>
      <c r="C30" s="3">
        <v>3</v>
      </c>
      <c r="D30" s="3">
        <v>2</v>
      </c>
      <c r="E30" s="5">
        <f>61.96+5.07/2</f>
        <v>64.495</v>
      </c>
      <c r="F30" s="3"/>
      <c r="G30" s="5"/>
      <c r="H30" s="6"/>
      <c r="I30" s="6">
        <f t="shared" si="0"/>
        <v>0</v>
      </c>
    </row>
    <row r="31" spans="1:9" ht="11.25">
      <c r="A31" s="2">
        <v>25</v>
      </c>
      <c r="B31" s="3">
        <v>1</v>
      </c>
      <c r="C31" s="3">
        <v>3</v>
      </c>
      <c r="D31" s="3">
        <v>2</v>
      </c>
      <c r="E31" s="5">
        <f>39.71+5.07/2</f>
        <v>42.245000000000005</v>
      </c>
      <c r="F31" s="3"/>
      <c r="G31" s="7"/>
      <c r="H31" s="6"/>
      <c r="I31" s="6">
        <f t="shared" si="0"/>
        <v>0</v>
      </c>
    </row>
    <row r="32" spans="1:9" ht="11.25">
      <c r="A32" s="3">
        <v>26</v>
      </c>
      <c r="B32" s="3">
        <v>1</v>
      </c>
      <c r="C32" s="3">
        <v>3</v>
      </c>
      <c r="D32" s="3">
        <v>2</v>
      </c>
      <c r="E32" s="5">
        <f>39.71+5.07/2</f>
        <v>42.245000000000005</v>
      </c>
      <c r="F32" s="3"/>
      <c r="G32" s="5"/>
      <c r="H32" s="6"/>
      <c r="I32" s="6">
        <f t="shared" si="0"/>
        <v>0</v>
      </c>
    </row>
    <row r="33" spans="1:9" ht="11.25">
      <c r="A33" s="3">
        <v>27</v>
      </c>
      <c r="B33" s="3">
        <v>2</v>
      </c>
      <c r="C33" s="3">
        <v>3</v>
      </c>
      <c r="D33" s="3">
        <v>2</v>
      </c>
      <c r="E33" s="5">
        <f>61.51+5.07/2</f>
        <v>64.045</v>
      </c>
      <c r="F33" s="3"/>
      <c r="G33" s="5"/>
      <c r="H33" s="6"/>
      <c r="I33" s="6">
        <f t="shared" si="0"/>
        <v>0</v>
      </c>
    </row>
    <row r="34" spans="1:9" ht="11.25">
      <c r="A34" s="2">
        <v>28</v>
      </c>
      <c r="B34" s="3">
        <v>2</v>
      </c>
      <c r="C34" s="3">
        <v>4</v>
      </c>
      <c r="D34" s="3">
        <v>2</v>
      </c>
      <c r="E34" s="5">
        <f>61.96+5.07/2</f>
        <v>64.495</v>
      </c>
      <c r="F34" s="3"/>
      <c r="G34" s="7"/>
      <c r="H34" s="6"/>
      <c r="I34" s="6">
        <f t="shared" si="0"/>
        <v>0</v>
      </c>
    </row>
    <row r="35" spans="1:9" ht="11.25">
      <c r="A35" s="3">
        <v>29</v>
      </c>
      <c r="B35" s="3">
        <v>1</v>
      </c>
      <c r="C35" s="3">
        <v>4</v>
      </c>
      <c r="D35" s="3">
        <v>2</v>
      </c>
      <c r="E35" s="5">
        <f>39.71+5.07/2</f>
        <v>42.245000000000005</v>
      </c>
      <c r="F35" s="3"/>
      <c r="G35" s="5"/>
      <c r="H35" s="6"/>
      <c r="I35" s="6">
        <f t="shared" si="0"/>
        <v>0</v>
      </c>
    </row>
    <row r="36" spans="1:9" ht="11.25">
      <c r="A36" s="3">
        <v>30</v>
      </c>
      <c r="B36" s="3">
        <v>1</v>
      </c>
      <c r="C36" s="3">
        <v>4</v>
      </c>
      <c r="D36" s="3">
        <v>2</v>
      </c>
      <c r="E36" s="5">
        <f>39.71+5.07/2</f>
        <v>42.245000000000005</v>
      </c>
      <c r="F36" s="3"/>
      <c r="G36" s="5"/>
      <c r="H36" s="6"/>
      <c r="I36" s="6">
        <f t="shared" si="0"/>
        <v>0</v>
      </c>
    </row>
    <row r="37" spans="1:9" ht="11.25">
      <c r="A37" s="3">
        <v>31</v>
      </c>
      <c r="B37" s="3">
        <v>2</v>
      </c>
      <c r="C37" s="3">
        <v>4</v>
      </c>
      <c r="D37" s="3">
        <v>2</v>
      </c>
      <c r="E37" s="5">
        <f>61.51+5.07/2</f>
        <v>64.045</v>
      </c>
      <c r="F37" s="3"/>
      <c r="G37" s="5"/>
      <c r="H37" s="6"/>
      <c r="I37" s="6">
        <f t="shared" si="0"/>
        <v>0</v>
      </c>
    </row>
    <row r="38" spans="1:9" ht="11.25">
      <c r="A38" s="3">
        <v>32</v>
      </c>
      <c r="B38" s="3">
        <v>2</v>
      </c>
      <c r="C38" s="3">
        <v>5</v>
      </c>
      <c r="D38" s="3">
        <v>2</v>
      </c>
      <c r="E38" s="5">
        <f>61.96+5.07/2</f>
        <v>64.495</v>
      </c>
      <c r="F38" s="3"/>
      <c r="G38" s="5"/>
      <c r="H38" s="6"/>
      <c r="I38" s="6">
        <f t="shared" si="0"/>
        <v>0</v>
      </c>
    </row>
    <row r="39" spans="1:9" ht="11.25">
      <c r="A39" s="3">
        <v>33</v>
      </c>
      <c r="B39" s="3">
        <v>1</v>
      </c>
      <c r="C39" s="3">
        <v>5</v>
      </c>
      <c r="D39" s="3">
        <v>2</v>
      </c>
      <c r="E39" s="5">
        <f>39.71+5.07/2</f>
        <v>42.245000000000005</v>
      </c>
      <c r="F39" s="3"/>
      <c r="G39" s="5"/>
      <c r="H39" s="6"/>
      <c r="I39" s="6">
        <f t="shared" si="0"/>
        <v>0</v>
      </c>
    </row>
    <row r="40" spans="1:9" ht="11.25">
      <c r="A40" s="3">
        <v>34</v>
      </c>
      <c r="B40" s="3">
        <v>1</v>
      </c>
      <c r="C40" s="3">
        <v>5</v>
      </c>
      <c r="D40" s="3">
        <v>2</v>
      </c>
      <c r="E40" s="5">
        <f>39.71+5.07/2</f>
        <v>42.245000000000005</v>
      </c>
      <c r="F40" s="3"/>
      <c r="G40" s="5"/>
      <c r="H40" s="6"/>
      <c r="I40" s="6">
        <f t="shared" si="0"/>
        <v>0</v>
      </c>
    </row>
    <row r="41" spans="1:9" ht="11.25">
      <c r="A41" s="3">
        <v>35</v>
      </c>
      <c r="B41" s="3">
        <v>2</v>
      </c>
      <c r="C41" s="3">
        <v>5</v>
      </c>
      <c r="D41" s="3">
        <v>2</v>
      </c>
      <c r="E41" s="5">
        <f>61.51+5.07/2</f>
        <v>64.045</v>
      </c>
      <c r="F41" s="3"/>
      <c r="G41" s="5"/>
      <c r="H41" s="6"/>
      <c r="I41" s="6">
        <f t="shared" si="0"/>
        <v>0</v>
      </c>
    </row>
    <row r="42" spans="1:9" ht="11.25">
      <c r="A42" s="3">
        <v>36</v>
      </c>
      <c r="B42" s="3">
        <v>2</v>
      </c>
      <c r="C42" s="3">
        <v>1</v>
      </c>
      <c r="D42" s="2">
        <v>3</v>
      </c>
      <c r="E42" s="5">
        <f>60.96+5.07/2</f>
        <v>63.495000000000005</v>
      </c>
      <c r="F42" s="3"/>
      <c r="G42" s="5"/>
      <c r="H42" s="6"/>
      <c r="I42" s="6">
        <f t="shared" si="0"/>
        <v>0</v>
      </c>
    </row>
    <row r="43" spans="1:9" ht="11.25">
      <c r="A43" s="3">
        <v>37</v>
      </c>
      <c r="B43" s="3">
        <v>2</v>
      </c>
      <c r="C43" s="3">
        <v>1</v>
      </c>
      <c r="D43" s="2">
        <v>3</v>
      </c>
      <c r="E43" s="5">
        <f>71.04+5.07</f>
        <v>76.11000000000001</v>
      </c>
      <c r="F43" s="3"/>
      <c r="G43" s="5"/>
      <c r="H43" s="6"/>
      <c r="I43" s="6">
        <f t="shared" si="0"/>
        <v>0</v>
      </c>
    </row>
    <row r="44" spans="1:9" ht="11.25">
      <c r="A44" s="3">
        <v>38</v>
      </c>
      <c r="B44" s="3">
        <v>2</v>
      </c>
      <c r="C44" s="3">
        <v>1</v>
      </c>
      <c r="D44" s="2">
        <v>3</v>
      </c>
      <c r="E44" s="5">
        <f>61.7+5.07/2</f>
        <v>64.235</v>
      </c>
      <c r="F44" s="3"/>
      <c r="G44" s="5"/>
      <c r="H44" s="6"/>
      <c r="I44" s="6">
        <f t="shared" si="0"/>
        <v>0</v>
      </c>
    </row>
    <row r="45" spans="1:9" ht="11.25">
      <c r="A45" s="3">
        <v>39</v>
      </c>
      <c r="B45" s="3">
        <v>2</v>
      </c>
      <c r="C45" s="3">
        <v>2</v>
      </c>
      <c r="D45" s="2">
        <v>3</v>
      </c>
      <c r="E45" s="5">
        <f>61.51+5.07/2</f>
        <v>64.045</v>
      </c>
      <c r="F45" s="3"/>
      <c r="G45" s="5"/>
      <c r="H45" s="6"/>
      <c r="I45" s="6">
        <f t="shared" si="0"/>
        <v>0</v>
      </c>
    </row>
    <row r="46" spans="1:9" ht="11.25">
      <c r="A46" s="3">
        <v>40</v>
      </c>
      <c r="B46" s="3">
        <v>1</v>
      </c>
      <c r="C46" s="3">
        <v>2</v>
      </c>
      <c r="D46" s="2">
        <v>3</v>
      </c>
      <c r="E46" s="5">
        <f>39.71+5.07/2</f>
        <v>42.245000000000005</v>
      </c>
      <c r="F46" s="3"/>
      <c r="G46" s="5"/>
      <c r="H46" s="6"/>
      <c r="I46" s="6">
        <f t="shared" si="0"/>
        <v>0</v>
      </c>
    </row>
    <row r="47" spans="1:9" ht="11.25">
      <c r="A47" s="3">
        <v>41</v>
      </c>
      <c r="B47" s="3">
        <v>1</v>
      </c>
      <c r="C47" s="3">
        <v>2</v>
      </c>
      <c r="D47" s="2">
        <v>3</v>
      </c>
      <c r="E47" s="5">
        <f>39.71+5.07/2</f>
        <v>42.245000000000005</v>
      </c>
      <c r="F47" s="3"/>
      <c r="G47" s="5"/>
      <c r="H47" s="6"/>
      <c r="I47" s="6">
        <f aca="true" t="shared" si="1" ref="I47:I75">E47*H47</f>
        <v>0</v>
      </c>
    </row>
    <row r="48" spans="1:9" ht="11.25">
      <c r="A48" s="3">
        <v>42</v>
      </c>
      <c r="B48" s="3">
        <v>2</v>
      </c>
      <c r="C48" s="3">
        <v>2</v>
      </c>
      <c r="D48" s="2">
        <v>3</v>
      </c>
      <c r="E48" s="5">
        <f>61.96+5.07/2</f>
        <v>64.495</v>
      </c>
      <c r="F48" s="3"/>
      <c r="G48" s="5"/>
      <c r="H48" s="6"/>
      <c r="I48" s="6">
        <f t="shared" si="1"/>
        <v>0</v>
      </c>
    </row>
    <row r="49" spans="1:9" ht="11.25">
      <c r="A49" s="3">
        <v>43</v>
      </c>
      <c r="B49" s="3">
        <v>2</v>
      </c>
      <c r="C49" s="3">
        <v>3</v>
      </c>
      <c r="D49" s="2">
        <v>3</v>
      </c>
      <c r="E49" s="5">
        <f>61.51+5.07/2</f>
        <v>64.045</v>
      </c>
      <c r="F49" s="3"/>
      <c r="G49" s="5"/>
      <c r="H49" s="6"/>
      <c r="I49" s="6">
        <f t="shared" si="1"/>
        <v>0</v>
      </c>
    </row>
    <row r="50" spans="1:9" ht="11.25">
      <c r="A50" s="3">
        <v>44</v>
      </c>
      <c r="B50" s="3">
        <v>1</v>
      </c>
      <c r="C50" s="3">
        <v>3</v>
      </c>
      <c r="D50" s="2">
        <v>3</v>
      </c>
      <c r="E50" s="5">
        <f>39.71+5.07/2</f>
        <v>42.245000000000005</v>
      </c>
      <c r="F50" s="3"/>
      <c r="G50" s="5"/>
      <c r="H50" s="6"/>
      <c r="I50" s="6">
        <f t="shared" si="1"/>
        <v>0</v>
      </c>
    </row>
    <row r="51" spans="1:9" ht="11.25">
      <c r="A51" s="3">
        <v>45</v>
      </c>
      <c r="B51" s="3">
        <v>1</v>
      </c>
      <c r="C51" s="3">
        <v>3</v>
      </c>
      <c r="D51" s="2">
        <v>3</v>
      </c>
      <c r="E51" s="5">
        <f>39.71+5.07/2</f>
        <v>42.245000000000005</v>
      </c>
      <c r="F51" s="3"/>
      <c r="G51" s="5"/>
      <c r="H51" s="6"/>
      <c r="I51" s="6">
        <f t="shared" si="1"/>
        <v>0</v>
      </c>
    </row>
    <row r="52" spans="1:9" ht="11.25">
      <c r="A52" s="3">
        <v>46</v>
      </c>
      <c r="B52" s="3">
        <v>2</v>
      </c>
      <c r="C52" s="3">
        <v>3</v>
      </c>
      <c r="D52" s="2">
        <v>3</v>
      </c>
      <c r="E52" s="5">
        <f>61.96+5.07/2</f>
        <v>64.495</v>
      </c>
      <c r="F52" s="3"/>
      <c r="G52" s="5"/>
      <c r="H52" s="6"/>
      <c r="I52" s="6">
        <f t="shared" si="1"/>
        <v>0</v>
      </c>
    </row>
    <row r="53" spans="1:9" ht="11.25">
      <c r="A53" s="3">
        <v>47</v>
      </c>
      <c r="B53" s="3">
        <v>2</v>
      </c>
      <c r="C53" s="3">
        <v>4</v>
      </c>
      <c r="D53" s="2">
        <v>3</v>
      </c>
      <c r="E53" s="5">
        <f>61.51+5.07/2</f>
        <v>64.045</v>
      </c>
      <c r="F53" s="3"/>
      <c r="G53" s="5"/>
      <c r="H53" s="6"/>
      <c r="I53" s="6">
        <f t="shared" si="1"/>
        <v>0</v>
      </c>
    </row>
    <row r="54" spans="1:9" ht="11.25">
      <c r="A54" s="3">
        <v>48</v>
      </c>
      <c r="B54" s="3">
        <v>1</v>
      </c>
      <c r="C54" s="3">
        <v>4</v>
      </c>
      <c r="D54" s="2">
        <v>3</v>
      </c>
      <c r="E54" s="5">
        <f>39.71+5.07/2</f>
        <v>42.245000000000005</v>
      </c>
      <c r="F54" s="3"/>
      <c r="G54" s="5"/>
      <c r="H54" s="6"/>
      <c r="I54" s="6">
        <f t="shared" si="1"/>
        <v>0</v>
      </c>
    </row>
    <row r="55" spans="1:9" ht="11.25">
      <c r="A55" s="3">
        <v>49</v>
      </c>
      <c r="B55" s="3">
        <v>1</v>
      </c>
      <c r="C55" s="3">
        <v>4</v>
      </c>
      <c r="D55" s="2">
        <v>3</v>
      </c>
      <c r="E55" s="5">
        <f>39.71+5.07/2</f>
        <v>42.245000000000005</v>
      </c>
      <c r="F55" s="3"/>
      <c r="G55" s="5"/>
      <c r="H55" s="6"/>
      <c r="I55" s="6">
        <f t="shared" si="1"/>
        <v>0</v>
      </c>
    </row>
    <row r="56" spans="1:9" ht="11.25">
      <c r="A56" s="3">
        <v>50</v>
      </c>
      <c r="B56" s="3">
        <v>2</v>
      </c>
      <c r="C56" s="3">
        <v>4</v>
      </c>
      <c r="D56" s="2">
        <v>3</v>
      </c>
      <c r="E56" s="5">
        <f>61.96+5.07/2</f>
        <v>64.495</v>
      </c>
      <c r="F56" s="3"/>
      <c r="G56" s="5"/>
      <c r="H56" s="6"/>
      <c r="I56" s="6">
        <f t="shared" si="1"/>
        <v>0</v>
      </c>
    </row>
    <row r="57" spans="1:9" ht="11.25">
      <c r="A57" s="3">
        <v>51</v>
      </c>
      <c r="B57" s="3">
        <v>2</v>
      </c>
      <c r="C57" s="3">
        <v>5</v>
      </c>
      <c r="D57" s="2">
        <v>3</v>
      </c>
      <c r="E57" s="5">
        <f>61.51+5.07/2</f>
        <v>64.045</v>
      </c>
      <c r="F57" s="3"/>
      <c r="G57" s="5"/>
      <c r="H57" s="6"/>
      <c r="I57" s="6">
        <f t="shared" si="1"/>
        <v>0</v>
      </c>
    </row>
    <row r="58" spans="1:9" ht="11.25">
      <c r="A58" s="3">
        <v>52</v>
      </c>
      <c r="B58" s="3">
        <v>1</v>
      </c>
      <c r="C58" s="3">
        <v>5</v>
      </c>
      <c r="D58" s="2">
        <v>3</v>
      </c>
      <c r="E58" s="5">
        <f>39.71+5.07/2</f>
        <v>42.245000000000005</v>
      </c>
      <c r="F58" s="3"/>
      <c r="G58" s="5"/>
      <c r="H58" s="6"/>
      <c r="I58" s="6">
        <f t="shared" si="1"/>
        <v>0</v>
      </c>
    </row>
    <row r="59" spans="1:9" ht="11.25">
      <c r="A59" s="3">
        <v>53</v>
      </c>
      <c r="B59" s="3">
        <v>1</v>
      </c>
      <c r="C59" s="3">
        <v>5</v>
      </c>
      <c r="D59" s="2">
        <v>3</v>
      </c>
      <c r="E59" s="5">
        <f>39.71+5.07/2</f>
        <v>42.245000000000005</v>
      </c>
      <c r="F59" s="3"/>
      <c r="G59" s="5"/>
      <c r="H59" s="6"/>
      <c r="I59" s="6">
        <f t="shared" si="1"/>
        <v>0</v>
      </c>
    </row>
    <row r="60" spans="1:9" ht="11.25">
      <c r="A60" s="3">
        <v>54</v>
      </c>
      <c r="B60" s="3">
        <v>2</v>
      </c>
      <c r="C60" s="3">
        <v>5</v>
      </c>
      <c r="D60" s="2">
        <v>3</v>
      </c>
      <c r="E60" s="5">
        <f>61.96+5.07/2</f>
        <v>64.495</v>
      </c>
      <c r="F60" s="3"/>
      <c r="G60" s="5"/>
      <c r="H60" s="6"/>
      <c r="I60" s="6">
        <f t="shared" si="1"/>
        <v>0</v>
      </c>
    </row>
    <row r="61" spans="1:9" ht="11.25">
      <c r="A61" s="3">
        <v>55</v>
      </c>
      <c r="B61" s="3">
        <v>3</v>
      </c>
      <c r="C61" s="3">
        <v>1</v>
      </c>
      <c r="D61" s="3">
        <v>4</v>
      </c>
      <c r="E61" s="5">
        <f>80.83+5.07/2</f>
        <v>83.365</v>
      </c>
      <c r="F61" s="3"/>
      <c r="G61" s="5"/>
      <c r="H61" s="6"/>
      <c r="I61" s="6">
        <f t="shared" si="1"/>
        <v>0</v>
      </c>
    </row>
    <row r="62" spans="1:9" ht="11.25">
      <c r="A62" s="3">
        <v>56</v>
      </c>
      <c r="B62" s="3">
        <v>2</v>
      </c>
      <c r="C62" s="3">
        <v>1</v>
      </c>
      <c r="D62" s="3">
        <v>4</v>
      </c>
      <c r="E62" s="5">
        <f>65.08+5.07</f>
        <v>70.15</v>
      </c>
      <c r="F62" s="3"/>
      <c r="G62" s="5"/>
      <c r="H62" s="6"/>
      <c r="I62" s="6">
        <f t="shared" si="1"/>
        <v>0</v>
      </c>
    </row>
    <row r="63" spans="1:9" ht="11.25">
      <c r="A63" s="3">
        <v>57</v>
      </c>
      <c r="B63" s="3">
        <v>2</v>
      </c>
      <c r="C63" s="3">
        <v>1</v>
      </c>
      <c r="D63" s="3">
        <v>4</v>
      </c>
      <c r="E63" s="5">
        <f>61.25+5.07/2</f>
        <v>63.785</v>
      </c>
      <c r="F63" s="3"/>
      <c r="G63" s="5"/>
      <c r="H63" s="6"/>
      <c r="I63" s="6">
        <f t="shared" si="1"/>
        <v>0</v>
      </c>
    </row>
    <row r="64" spans="1:9" ht="11.25">
      <c r="A64" s="3">
        <v>58</v>
      </c>
      <c r="B64" s="3">
        <v>3</v>
      </c>
      <c r="C64" s="3">
        <v>2</v>
      </c>
      <c r="D64" s="3">
        <v>4</v>
      </c>
      <c r="E64" s="5">
        <f>80.83+5.07/2</f>
        <v>83.365</v>
      </c>
      <c r="F64" s="3"/>
      <c r="G64" s="5"/>
      <c r="H64" s="6"/>
      <c r="I64" s="6">
        <f t="shared" si="1"/>
        <v>0</v>
      </c>
    </row>
    <row r="65" spans="1:9" ht="11.25">
      <c r="A65" s="3">
        <v>59</v>
      </c>
      <c r="B65" s="3">
        <v>2</v>
      </c>
      <c r="C65" s="3">
        <v>2</v>
      </c>
      <c r="D65" s="3">
        <v>4</v>
      </c>
      <c r="E65" s="5">
        <f>65.08+5.07</f>
        <v>70.15</v>
      </c>
      <c r="F65" s="3"/>
      <c r="G65" s="5"/>
      <c r="H65" s="6"/>
      <c r="I65" s="6">
        <f t="shared" si="1"/>
        <v>0</v>
      </c>
    </row>
    <row r="66" spans="1:9" ht="11.25">
      <c r="A66" s="3">
        <v>60</v>
      </c>
      <c r="B66" s="3">
        <v>2</v>
      </c>
      <c r="C66" s="3">
        <v>2</v>
      </c>
      <c r="D66" s="3">
        <v>4</v>
      </c>
      <c r="E66" s="5">
        <f>61.51+5.07/2</f>
        <v>64.045</v>
      </c>
      <c r="F66" s="3"/>
      <c r="G66" s="5"/>
      <c r="H66" s="6"/>
      <c r="I66" s="6">
        <f t="shared" si="1"/>
        <v>0</v>
      </c>
    </row>
    <row r="67" spans="1:9" ht="11.25">
      <c r="A67" s="3">
        <v>61</v>
      </c>
      <c r="B67" s="3">
        <v>3</v>
      </c>
      <c r="C67" s="3">
        <v>3</v>
      </c>
      <c r="D67" s="3">
        <v>4</v>
      </c>
      <c r="E67" s="5">
        <f>80.83+5.07/2</f>
        <v>83.365</v>
      </c>
      <c r="F67" s="3"/>
      <c r="G67" s="5"/>
      <c r="H67" s="6"/>
      <c r="I67" s="6">
        <f t="shared" si="1"/>
        <v>0</v>
      </c>
    </row>
    <row r="68" spans="1:9" ht="11.25">
      <c r="A68" s="3">
        <v>62</v>
      </c>
      <c r="B68" s="3">
        <v>2</v>
      </c>
      <c r="C68" s="3">
        <v>3</v>
      </c>
      <c r="D68" s="3">
        <v>4</v>
      </c>
      <c r="E68" s="5">
        <f>65.08+5.07</f>
        <v>70.15</v>
      </c>
      <c r="F68" s="3"/>
      <c r="G68" s="5"/>
      <c r="H68" s="6"/>
      <c r="I68" s="6">
        <f t="shared" si="1"/>
        <v>0</v>
      </c>
    </row>
    <row r="69" spans="1:9" ht="11.25">
      <c r="A69" s="3">
        <v>63</v>
      </c>
      <c r="B69" s="3">
        <v>2</v>
      </c>
      <c r="C69" s="3">
        <v>3</v>
      </c>
      <c r="D69" s="3">
        <v>4</v>
      </c>
      <c r="E69" s="5">
        <f>61.51+5.07/2</f>
        <v>64.045</v>
      </c>
      <c r="F69" s="3"/>
      <c r="G69" s="5"/>
      <c r="H69" s="6"/>
      <c r="I69" s="6">
        <f t="shared" si="1"/>
        <v>0</v>
      </c>
    </row>
    <row r="70" spans="1:9" ht="11.25">
      <c r="A70" s="3">
        <v>64</v>
      </c>
      <c r="B70" s="3">
        <v>3</v>
      </c>
      <c r="C70" s="3">
        <v>4</v>
      </c>
      <c r="D70" s="3">
        <v>4</v>
      </c>
      <c r="E70" s="5">
        <f>80.83+5.07/2</f>
        <v>83.365</v>
      </c>
      <c r="F70" s="3"/>
      <c r="G70" s="5"/>
      <c r="H70" s="6"/>
      <c r="I70" s="6">
        <f t="shared" si="1"/>
        <v>0</v>
      </c>
    </row>
    <row r="71" spans="1:9" ht="11.25">
      <c r="A71" s="3">
        <v>65</v>
      </c>
      <c r="B71" s="3">
        <v>2</v>
      </c>
      <c r="C71" s="3">
        <v>4</v>
      </c>
      <c r="D71" s="3">
        <v>4</v>
      </c>
      <c r="E71" s="5">
        <f>65.08+5.07</f>
        <v>70.15</v>
      </c>
      <c r="F71" s="3"/>
      <c r="G71" s="5"/>
      <c r="H71" s="6"/>
      <c r="I71" s="6">
        <f t="shared" si="1"/>
        <v>0</v>
      </c>
    </row>
    <row r="72" spans="1:9" ht="11.25">
      <c r="A72" s="3">
        <v>66</v>
      </c>
      <c r="B72" s="3">
        <v>2</v>
      </c>
      <c r="C72" s="3">
        <v>4</v>
      </c>
      <c r="D72" s="3">
        <v>4</v>
      </c>
      <c r="E72" s="5">
        <f>61.51+5.07/2</f>
        <v>64.045</v>
      </c>
      <c r="F72" s="3"/>
      <c r="G72" s="5"/>
      <c r="H72" s="6"/>
      <c r="I72" s="6">
        <f t="shared" si="1"/>
        <v>0</v>
      </c>
    </row>
    <row r="73" spans="1:9" ht="11.25">
      <c r="A73" s="3">
        <v>67</v>
      </c>
      <c r="B73" s="3">
        <v>3</v>
      </c>
      <c r="C73" s="3">
        <v>5</v>
      </c>
      <c r="D73" s="3">
        <v>4</v>
      </c>
      <c r="E73" s="5">
        <f>80.83+5.07/2</f>
        <v>83.365</v>
      </c>
      <c r="F73" s="3"/>
      <c r="G73" s="5"/>
      <c r="H73" s="6"/>
      <c r="I73" s="6">
        <f t="shared" si="1"/>
        <v>0</v>
      </c>
    </row>
    <row r="74" spans="1:9" ht="11.25">
      <c r="A74" s="3">
        <v>68</v>
      </c>
      <c r="B74" s="3">
        <v>2</v>
      </c>
      <c r="C74" s="3">
        <v>5</v>
      </c>
      <c r="D74" s="3">
        <v>4</v>
      </c>
      <c r="E74" s="5">
        <f>65.08+5.07</f>
        <v>70.15</v>
      </c>
      <c r="F74" s="3"/>
      <c r="G74" s="5"/>
      <c r="H74" s="6"/>
      <c r="I74" s="6">
        <f t="shared" si="1"/>
        <v>0</v>
      </c>
    </row>
    <row r="75" spans="1:9" ht="11.25">
      <c r="A75" s="3">
        <v>69</v>
      </c>
      <c r="B75" s="3">
        <v>2</v>
      </c>
      <c r="C75" s="3">
        <v>5</v>
      </c>
      <c r="D75" s="3">
        <v>4</v>
      </c>
      <c r="E75" s="5">
        <f>61.51+5.07/2</f>
        <v>64.045</v>
      </c>
      <c r="F75" s="3"/>
      <c r="G75" s="5"/>
      <c r="H75" s="6"/>
      <c r="I75" s="6">
        <f t="shared" si="1"/>
        <v>0</v>
      </c>
    </row>
  </sheetData>
  <sheetProtection/>
  <mergeCells count="3">
    <mergeCell ref="A4:D4"/>
    <mergeCell ref="A5:D5"/>
    <mergeCell ref="A6:D6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46"/>
  <sheetViews>
    <sheetView tabSelected="1" zoomScalePageLayoutView="0" workbookViewId="0" topLeftCell="A1">
      <selection activeCell="G3" sqref="G3"/>
    </sheetView>
  </sheetViews>
  <sheetFormatPr defaultColWidth="8.88671875" defaultRowHeight="15"/>
  <cols>
    <col min="1" max="1" width="8.88671875" style="43" customWidth="1"/>
    <col min="2" max="2" width="5.77734375" style="41" customWidth="1"/>
    <col min="3" max="3" width="9.10546875" style="41" customWidth="1"/>
    <col min="4" max="4" width="9.99609375" style="41" customWidth="1"/>
    <col min="5" max="5" width="9.4453125" style="41" customWidth="1"/>
    <col min="6" max="6" width="9.88671875" style="41" customWidth="1"/>
    <col min="7" max="7" width="13.5546875" style="41" customWidth="1"/>
    <col min="8" max="8" width="14.88671875" style="41" customWidth="1"/>
    <col min="9" max="9" width="1.77734375" style="43" customWidth="1"/>
    <col min="10" max="16384" width="8.88671875" style="43" customWidth="1"/>
  </cols>
  <sheetData>
    <row r="4" spans="2:8" s="39" customFormat="1" ht="23.25" customHeight="1">
      <c r="B4" s="58" t="s">
        <v>85</v>
      </c>
      <c r="C4" s="59"/>
      <c r="D4" s="59"/>
      <c r="E4" s="59"/>
      <c r="F4" s="59"/>
      <c r="G4" s="59"/>
      <c r="H4" s="60"/>
    </row>
    <row r="5" spans="2:8" s="41" customFormat="1" ht="63.75">
      <c r="B5" s="40" t="s">
        <v>80</v>
      </c>
      <c r="C5" s="40" t="s">
        <v>81</v>
      </c>
      <c r="D5" s="40" t="s">
        <v>83</v>
      </c>
      <c r="E5" s="40" t="s">
        <v>0</v>
      </c>
      <c r="F5" s="40" t="s">
        <v>9</v>
      </c>
      <c r="G5" s="40" t="s">
        <v>79</v>
      </c>
      <c r="H5" s="40" t="s">
        <v>82</v>
      </c>
    </row>
    <row r="6" spans="2:8" ht="12.75">
      <c r="B6" s="42">
        <v>1</v>
      </c>
      <c r="C6" s="42">
        <v>35</v>
      </c>
      <c r="D6" s="42">
        <v>2</v>
      </c>
      <c r="E6" s="42">
        <v>1</v>
      </c>
      <c r="F6" s="42">
        <v>3</v>
      </c>
      <c r="G6" s="42">
        <v>61.25</v>
      </c>
      <c r="H6" s="42">
        <v>63.785</v>
      </c>
    </row>
    <row r="7" spans="2:8" ht="12.75">
      <c r="B7" s="42">
        <v>2</v>
      </c>
      <c r="C7" s="42">
        <v>36</v>
      </c>
      <c r="D7" s="42">
        <v>1</v>
      </c>
      <c r="E7" s="42">
        <v>1</v>
      </c>
      <c r="F7" s="42">
        <v>3</v>
      </c>
      <c r="G7" s="42">
        <v>39.71</v>
      </c>
      <c r="H7" s="42">
        <v>42.245</v>
      </c>
    </row>
    <row r="8" spans="2:8" ht="12.75">
      <c r="B8" s="42">
        <v>3</v>
      </c>
      <c r="C8" s="42">
        <v>37</v>
      </c>
      <c r="D8" s="42">
        <v>1</v>
      </c>
      <c r="E8" s="42">
        <v>1</v>
      </c>
      <c r="F8" s="42">
        <v>3</v>
      </c>
      <c r="G8" s="42">
        <v>39.71</v>
      </c>
      <c r="H8" s="42">
        <v>42.245</v>
      </c>
    </row>
    <row r="9" spans="2:8" ht="12.75">
      <c r="B9" s="42">
        <v>4</v>
      </c>
      <c r="C9" s="42">
        <v>38</v>
      </c>
      <c r="D9" s="42">
        <v>2</v>
      </c>
      <c r="E9" s="42">
        <v>1</v>
      </c>
      <c r="F9" s="42">
        <v>3</v>
      </c>
      <c r="G9" s="42">
        <v>61.25</v>
      </c>
      <c r="H9" s="42">
        <v>63.785</v>
      </c>
    </row>
    <row r="10" spans="2:8" ht="12.75">
      <c r="B10" s="42">
        <v>5</v>
      </c>
      <c r="C10" s="42">
        <v>39</v>
      </c>
      <c r="D10" s="42">
        <v>2</v>
      </c>
      <c r="E10" s="42">
        <v>2</v>
      </c>
      <c r="F10" s="42">
        <v>3</v>
      </c>
      <c r="G10" s="42">
        <v>61.51</v>
      </c>
      <c r="H10" s="42">
        <v>64.045</v>
      </c>
    </row>
    <row r="11" spans="2:8" ht="12.75">
      <c r="B11" s="42">
        <v>6</v>
      </c>
      <c r="C11" s="42">
        <v>40</v>
      </c>
      <c r="D11" s="42">
        <v>1</v>
      </c>
      <c r="E11" s="42">
        <v>2</v>
      </c>
      <c r="F11" s="42">
        <v>3</v>
      </c>
      <c r="G11" s="42">
        <v>39.71</v>
      </c>
      <c r="H11" s="42">
        <v>42.245</v>
      </c>
    </row>
    <row r="12" spans="2:8" ht="12.75">
      <c r="B12" s="42">
        <v>7</v>
      </c>
      <c r="C12" s="42">
        <v>41</v>
      </c>
      <c r="D12" s="42">
        <v>1</v>
      </c>
      <c r="E12" s="42">
        <v>2</v>
      </c>
      <c r="F12" s="42">
        <v>3</v>
      </c>
      <c r="G12" s="42">
        <v>39.71</v>
      </c>
      <c r="H12" s="42">
        <v>42.245</v>
      </c>
    </row>
    <row r="13" spans="2:8" ht="12.75">
      <c r="B13" s="42">
        <v>8</v>
      </c>
      <c r="C13" s="42">
        <v>42</v>
      </c>
      <c r="D13" s="42">
        <v>2</v>
      </c>
      <c r="E13" s="42">
        <v>2</v>
      </c>
      <c r="F13" s="42">
        <v>3</v>
      </c>
      <c r="G13" s="42">
        <v>61.51</v>
      </c>
      <c r="H13" s="42">
        <v>64.045</v>
      </c>
    </row>
    <row r="14" spans="2:8" ht="12.75">
      <c r="B14" s="42">
        <v>9</v>
      </c>
      <c r="C14" s="42">
        <v>43</v>
      </c>
      <c r="D14" s="42">
        <v>2</v>
      </c>
      <c r="E14" s="42">
        <v>3</v>
      </c>
      <c r="F14" s="42">
        <v>3</v>
      </c>
      <c r="G14" s="42">
        <v>61.51</v>
      </c>
      <c r="H14" s="42">
        <v>64.045</v>
      </c>
    </row>
    <row r="15" spans="2:8" ht="12.75">
      <c r="B15" s="42">
        <v>10</v>
      </c>
      <c r="C15" s="42">
        <v>44</v>
      </c>
      <c r="D15" s="42">
        <v>1</v>
      </c>
      <c r="E15" s="42">
        <v>3</v>
      </c>
      <c r="F15" s="42">
        <v>3</v>
      </c>
      <c r="G15" s="42">
        <v>39.71</v>
      </c>
      <c r="H15" s="42">
        <v>42.245</v>
      </c>
    </row>
    <row r="16" spans="2:8" ht="12.75">
      <c r="B16" s="42">
        <v>11</v>
      </c>
      <c r="C16" s="42">
        <v>45</v>
      </c>
      <c r="D16" s="42">
        <v>1</v>
      </c>
      <c r="E16" s="42">
        <v>3</v>
      </c>
      <c r="F16" s="42">
        <v>3</v>
      </c>
      <c r="G16" s="42">
        <v>39.71</v>
      </c>
      <c r="H16" s="42">
        <v>42.245</v>
      </c>
    </row>
    <row r="17" spans="2:8" ht="12.75">
      <c r="B17" s="42">
        <v>12</v>
      </c>
      <c r="C17" s="42">
        <v>46</v>
      </c>
      <c r="D17" s="42">
        <v>2</v>
      </c>
      <c r="E17" s="42">
        <v>3</v>
      </c>
      <c r="F17" s="42">
        <v>3</v>
      </c>
      <c r="G17" s="42">
        <v>61.51</v>
      </c>
      <c r="H17" s="42">
        <v>64.045</v>
      </c>
    </row>
    <row r="18" spans="2:8" ht="12.75">
      <c r="B18" s="42">
        <v>13</v>
      </c>
      <c r="C18" s="42">
        <v>47</v>
      </c>
      <c r="D18" s="42">
        <v>2</v>
      </c>
      <c r="E18" s="42">
        <v>4</v>
      </c>
      <c r="F18" s="42">
        <v>3</v>
      </c>
      <c r="G18" s="42">
        <v>61.51</v>
      </c>
      <c r="H18" s="42">
        <v>64.045</v>
      </c>
    </row>
    <row r="19" spans="2:8" ht="12.75">
      <c r="B19" s="42">
        <v>14</v>
      </c>
      <c r="C19" s="42">
        <v>48</v>
      </c>
      <c r="D19" s="42">
        <v>1</v>
      </c>
      <c r="E19" s="42">
        <v>4</v>
      </c>
      <c r="F19" s="42">
        <v>3</v>
      </c>
      <c r="G19" s="42">
        <v>39.71</v>
      </c>
      <c r="H19" s="42">
        <v>42.245</v>
      </c>
    </row>
    <row r="20" spans="2:8" ht="12.75">
      <c r="B20" s="42">
        <v>15</v>
      </c>
      <c r="C20" s="42">
        <v>49</v>
      </c>
      <c r="D20" s="42">
        <v>1</v>
      </c>
      <c r="E20" s="42">
        <v>4</v>
      </c>
      <c r="F20" s="42">
        <v>3</v>
      </c>
      <c r="G20" s="42">
        <v>39.71</v>
      </c>
      <c r="H20" s="42">
        <v>42.245</v>
      </c>
    </row>
    <row r="21" spans="2:8" ht="12.75">
      <c r="B21" s="42">
        <v>16</v>
      </c>
      <c r="C21" s="42">
        <v>50</v>
      </c>
      <c r="D21" s="42">
        <v>2</v>
      </c>
      <c r="E21" s="42">
        <v>4</v>
      </c>
      <c r="F21" s="42">
        <v>3</v>
      </c>
      <c r="G21" s="42">
        <v>61.51</v>
      </c>
      <c r="H21" s="42">
        <v>64.045</v>
      </c>
    </row>
    <row r="22" spans="2:8" ht="12.75">
      <c r="B22" s="42">
        <v>17</v>
      </c>
      <c r="C22" s="42">
        <v>51</v>
      </c>
      <c r="D22" s="42">
        <v>2</v>
      </c>
      <c r="E22" s="42">
        <v>5</v>
      </c>
      <c r="F22" s="42">
        <v>3</v>
      </c>
      <c r="G22" s="42">
        <v>61.51</v>
      </c>
      <c r="H22" s="42">
        <v>64.045</v>
      </c>
    </row>
    <row r="23" spans="2:8" ht="12.75">
      <c r="B23" s="42">
        <v>18</v>
      </c>
      <c r="C23" s="42">
        <v>52</v>
      </c>
      <c r="D23" s="42">
        <v>1</v>
      </c>
      <c r="E23" s="42">
        <v>5</v>
      </c>
      <c r="F23" s="42">
        <v>3</v>
      </c>
      <c r="G23" s="42">
        <v>39.71</v>
      </c>
      <c r="H23" s="42">
        <v>42.245</v>
      </c>
    </row>
    <row r="24" spans="2:8" ht="12.75">
      <c r="B24" s="42">
        <v>19</v>
      </c>
      <c r="C24" s="42">
        <v>53</v>
      </c>
      <c r="D24" s="42">
        <v>1</v>
      </c>
      <c r="E24" s="42">
        <v>5</v>
      </c>
      <c r="F24" s="42">
        <v>3</v>
      </c>
      <c r="G24" s="42">
        <v>39.71</v>
      </c>
      <c r="H24" s="42">
        <v>42.245</v>
      </c>
    </row>
    <row r="25" spans="2:8" ht="12.75">
      <c r="B25" s="42">
        <v>20</v>
      </c>
      <c r="C25" s="42">
        <v>54</v>
      </c>
      <c r="D25" s="42">
        <v>2</v>
      </c>
      <c r="E25" s="42">
        <v>5</v>
      </c>
      <c r="F25" s="42">
        <v>3</v>
      </c>
      <c r="G25" s="42">
        <v>61.51</v>
      </c>
      <c r="H25" s="42">
        <v>64.045</v>
      </c>
    </row>
    <row r="26" spans="2:8" ht="12.75">
      <c r="B26" s="42">
        <v>21</v>
      </c>
      <c r="C26" s="42">
        <v>55</v>
      </c>
      <c r="D26" s="42">
        <v>2</v>
      </c>
      <c r="E26" s="42">
        <v>1</v>
      </c>
      <c r="F26" s="42">
        <v>4</v>
      </c>
      <c r="G26" s="42">
        <v>61.25</v>
      </c>
      <c r="H26" s="42">
        <v>63.785</v>
      </c>
    </row>
    <row r="27" spans="2:8" ht="12.75">
      <c r="B27" s="42">
        <v>22</v>
      </c>
      <c r="C27" s="42">
        <v>56</v>
      </c>
      <c r="D27" s="42">
        <v>1</v>
      </c>
      <c r="E27" s="42">
        <v>1</v>
      </c>
      <c r="F27" s="42">
        <v>4</v>
      </c>
      <c r="G27" s="42">
        <v>39.71</v>
      </c>
      <c r="H27" s="42">
        <v>42.245</v>
      </c>
    </row>
    <row r="28" spans="2:8" ht="12.75">
      <c r="B28" s="42">
        <v>23</v>
      </c>
      <c r="C28" s="42">
        <v>57</v>
      </c>
      <c r="D28" s="42">
        <v>1</v>
      </c>
      <c r="E28" s="42">
        <v>1</v>
      </c>
      <c r="F28" s="42">
        <v>4</v>
      </c>
      <c r="G28" s="42">
        <v>39.71</v>
      </c>
      <c r="H28" s="42">
        <v>42.245</v>
      </c>
    </row>
    <row r="29" spans="2:8" ht="12.75">
      <c r="B29" s="42">
        <v>24</v>
      </c>
      <c r="C29" s="42">
        <v>58</v>
      </c>
      <c r="D29" s="42">
        <v>2</v>
      </c>
      <c r="E29" s="42">
        <v>1</v>
      </c>
      <c r="F29" s="42">
        <v>4</v>
      </c>
      <c r="G29" s="42">
        <v>61.25</v>
      </c>
      <c r="H29" s="42">
        <v>63.785</v>
      </c>
    </row>
    <row r="30" spans="2:8" ht="12.75">
      <c r="B30" s="44">
        <v>25</v>
      </c>
      <c r="C30" s="42">
        <v>59</v>
      </c>
      <c r="D30" s="42">
        <v>2</v>
      </c>
      <c r="E30" s="44">
        <v>2</v>
      </c>
      <c r="F30" s="44">
        <v>4</v>
      </c>
      <c r="G30" s="42">
        <v>61.51</v>
      </c>
      <c r="H30" s="42">
        <v>64.045</v>
      </c>
    </row>
    <row r="31" spans="2:8" ht="12.75">
      <c r="B31" s="42">
        <v>26</v>
      </c>
      <c r="C31" s="42">
        <v>60</v>
      </c>
      <c r="D31" s="42">
        <v>1</v>
      </c>
      <c r="E31" s="42">
        <v>2</v>
      </c>
      <c r="F31" s="44">
        <v>4</v>
      </c>
      <c r="G31" s="42">
        <v>39.71</v>
      </c>
      <c r="H31" s="42">
        <v>42.245</v>
      </c>
    </row>
    <row r="32" spans="2:8" ht="12.75">
      <c r="B32" s="42">
        <v>27</v>
      </c>
      <c r="C32" s="42">
        <v>61</v>
      </c>
      <c r="D32" s="42">
        <v>1</v>
      </c>
      <c r="E32" s="42">
        <v>2</v>
      </c>
      <c r="F32" s="44">
        <v>4</v>
      </c>
      <c r="G32" s="42">
        <v>39.71</v>
      </c>
      <c r="H32" s="42">
        <v>42.245</v>
      </c>
    </row>
    <row r="33" spans="2:8" ht="12.75">
      <c r="B33" s="44">
        <v>28</v>
      </c>
      <c r="C33" s="42">
        <v>62</v>
      </c>
      <c r="D33" s="42">
        <v>2</v>
      </c>
      <c r="E33" s="44">
        <v>2</v>
      </c>
      <c r="F33" s="44">
        <v>4</v>
      </c>
      <c r="G33" s="42">
        <v>61.51</v>
      </c>
      <c r="H33" s="42">
        <v>64.045</v>
      </c>
    </row>
    <row r="34" spans="2:8" ht="12.75">
      <c r="B34" s="42">
        <v>29</v>
      </c>
      <c r="C34" s="42">
        <v>63</v>
      </c>
      <c r="D34" s="42">
        <v>2</v>
      </c>
      <c r="E34" s="42">
        <v>3</v>
      </c>
      <c r="F34" s="44">
        <v>4</v>
      </c>
      <c r="G34" s="42">
        <v>61.51</v>
      </c>
      <c r="H34" s="42">
        <v>64.045</v>
      </c>
    </row>
    <row r="35" spans="2:8" ht="12.75">
      <c r="B35" s="42">
        <v>30</v>
      </c>
      <c r="C35" s="42">
        <v>64</v>
      </c>
      <c r="D35" s="42">
        <v>1</v>
      </c>
      <c r="E35" s="42">
        <v>3</v>
      </c>
      <c r="F35" s="44">
        <v>4</v>
      </c>
      <c r="G35" s="42">
        <v>39.71</v>
      </c>
      <c r="H35" s="42">
        <v>42.245</v>
      </c>
    </row>
    <row r="36" spans="2:8" ht="12.75">
      <c r="B36" s="42">
        <v>31</v>
      </c>
      <c r="C36" s="42">
        <v>65</v>
      </c>
      <c r="D36" s="42">
        <v>1</v>
      </c>
      <c r="E36" s="42">
        <v>3</v>
      </c>
      <c r="F36" s="44">
        <v>4</v>
      </c>
      <c r="G36" s="42">
        <v>39.71</v>
      </c>
      <c r="H36" s="42">
        <v>42.245</v>
      </c>
    </row>
    <row r="37" spans="2:8" ht="12.75">
      <c r="B37" s="42">
        <v>32</v>
      </c>
      <c r="C37" s="42">
        <v>66</v>
      </c>
      <c r="D37" s="42">
        <v>2</v>
      </c>
      <c r="E37" s="42">
        <v>3</v>
      </c>
      <c r="F37" s="44">
        <v>4</v>
      </c>
      <c r="G37" s="42">
        <v>61.51</v>
      </c>
      <c r="H37" s="42">
        <v>64.045</v>
      </c>
    </row>
    <row r="38" spans="2:8" ht="12.75">
      <c r="B38" s="42">
        <v>33</v>
      </c>
      <c r="C38" s="42">
        <v>67</v>
      </c>
      <c r="D38" s="42">
        <v>2</v>
      </c>
      <c r="E38" s="42">
        <v>4</v>
      </c>
      <c r="F38" s="44">
        <v>4</v>
      </c>
      <c r="G38" s="42">
        <v>61.51</v>
      </c>
      <c r="H38" s="42">
        <v>64.045</v>
      </c>
    </row>
    <row r="39" spans="2:8" ht="12.75">
      <c r="B39" s="42">
        <v>34</v>
      </c>
      <c r="C39" s="42">
        <v>68</v>
      </c>
      <c r="D39" s="42">
        <v>1</v>
      </c>
      <c r="E39" s="42">
        <v>4</v>
      </c>
      <c r="F39" s="44">
        <v>4</v>
      </c>
      <c r="G39" s="42">
        <v>39.71</v>
      </c>
      <c r="H39" s="42">
        <v>42.245</v>
      </c>
    </row>
    <row r="40" spans="2:8" ht="12.75">
      <c r="B40" s="42">
        <v>35</v>
      </c>
      <c r="C40" s="42">
        <v>69</v>
      </c>
      <c r="D40" s="42">
        <v>1</v>
      </c>
      <c r="E40" s="42">
        <v>4</v>
      </c>
      <c r="F40" s="44">
        <v>4</v>
      </c>
      <c r="G40" s="42">
        <v>39.71</v>
      </c>
      <c r="H40" s="42">
        <v>42.245</v>
      </c>
    </row>
    <row r="41" spans="2:8" ht="12.75">
      <c r="B41" s="42">
        <v>36</v>
      </c>
      <c r="C41" s="42">
        <v>70</v>
      </c>
      <c r="D41" s="42">
        <v>2</v>
      </c>
      <c r="E41" s="42">
        <v>4</v>
      </c>
      <c r="F41" s="44">
        <v>4</v>
      </c>
      <c r="G41" s="42">
        <v>61.51</v>
      </c>
      <c r="H41" s="42">
        <v>64.045</v>
      </c>
    </row>
    <row r="42" spans="2:8" ht="12.75">
      <c r="B42" s="42">
        <v>37</v>
      </c>
      <c r="C42" s="42">
        <v>71</v>
      </c>
      <c r="D42" s="42">
        <v>2</v>
      </c>
      <c r="E42" s="42">
        <v>5</v>
      </c>
      <c r="F42" s="44">
        <v>4</v>
      </c>
      <c r="G42" s="42">
        <v>61.51</v>
      </c>
      <c r="H42" s="42">
        <v>64.045</v>
      </c>
    </row>
    <row r="43" spans="2:8" ht="12.75">
      <c r="B43" s="42">
        <v>38</v>
      </c>
      <c r="C43" s="42">
        <v>72</v>
      </c>
      <c r="D43" s="42">
        <v>1</v>
      </c>
      <c r="E43" s="42">
        <v>5</v>
      </c>
      <c r="F43" s="44">
        <v>4</v>
      </c>
      <c r="G43" s="42">
        <v>39.71</v>
      </c>
      <c r="H43" s="42">
        <v>42.245</v>
      </c>
    </row>
    <row r="44" spans="2:8" ht="12.75">
      <c r="B44" s="42">
        <v>39</v>
      </c>
      <c r="C44" s="42">
        <v>73</v>
      </c>
      <c r="D44" s="42">
        <v>1</v>
      </c>
      <c r="E44" s="42">
        <v>5</v>
      </c>
      <c r="F44" s="42">
        <v>4</v>
      </c>
      <c r="G44" s="42">
        <v>39.71</v>
      </c>
      <c r="H44" s="42">
        <v>42.245</v>
      </c>
    </row>
    <row r="45" spans="2:8" ht="12.75">
      <c r="B45" s="42">
        <v>40</v>
      </c>
      <c r="C45" s="42">
        <v>74</v>
      </c>
      <c r="D45" s="42">
        <v>2</v>
      </c>
      <c r="E45" s="42">
        <v>5</v>
      </c>
      <c r="F45" s="42">
        <v>4</v>
      </c>
      <c r="G45" s="42">
        <v>61.51</v>
      </c>
      <c r="H45" s="42">
        <v>64.045</v>
      </c>
    </row>
    <row r="46" spans="3:8" ht="12.75">
      <c r="C46" s="41" t="s">
        <v>84</v>
      </c>
      <c r="G46" s="41">
        <f>SUM(G6:G45)</f>
        <v>2023.3600000000004</v>
      </c>
      <c r="H46" s="41">
        <f>SUM(H6:H45)</f>
        <v>2124.7599999999998</v>
      </c>
    </row>
  </sheetData>
  <sheetProtection/>
  <mergeCells count="1">
    <mergeCell ref="B4:H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2014-06-03T11:09:06Z</cp:lastPrinted>
  <dcterms:created xsi:type="dcterms:W3CDTF">2013-01-17T10:05:03Z</dcterms:created>
  <dcterms:modified xsi:type="dcterms:W3CDTF">2014-06-03T11:18:47Z</dcterms:modified>
  <cp:category/>
  <cp:version/>
  <cp:contentType/>
  <cp:contentStatus/>
</cp:coreProperties>
</file>