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8 заседание декабрь 2019 г\Решения оригиналы декабрь 2019 г\669 Бюджет второе, третье чтение\"/>
    </mc:Choice>
  </mc:AlternateContent>
  <bookViews>
    <workbookView xWindow="120" yWindow="120" windowWidth="9720" windowHeight="7320"/>
  </bookViews>
  <sheets>
    <sheet name="2020" sheetId="21" r:id="rId1"/>
  </sheets>
  <definedNames>
    <definedName name="_xlnm._FilterDatabase" localSheetId="0" hidden="1">'2020'!$G$1:$G$817</definedName>
    <definedName name="BFT_Print_Titles" localSheetId="0">'2020'!$6:$7</definedName>
    <definedName name="_xlnm.Print_Titles" localSheetId="0">'2020'!$6:$7</definedName>
    <definedName name="_xlnm.Print_Area" localSheetId="0">'2020'!$A$1:$J$760</definedName>
  </definedNames>
  <calcPr calcId="162913"/>
</workbook>
</file>

<file path=xl/calcChain.xml><?xml version="1.0" encoding="utf-8"?>
<calcChain xmlns="http://schemas.openxmlformats.org/spreadsheetml/2006/main">
  <c r="H491" i="21" l="1"/>
  <c r="H488" i="21" s="1"/>
  <c r="I188" i="21"/>
  <c r="I187" i="21" s="1"/>
  <c r="I186" i="21" s="1"/>
  <c r="I185" i="21" s="1"/>
  <c r="J188" i="21"/>
  <c r="H188" i="21"/>
  <c r="H187" i="21" s="1"/>
  <c r="H192" i="21"/>
  <c r="H191" i="21" s="1"/>
  <c r="H486" i="21"/>
  <c r="I450" i="21"/>
  <c r="J450" i="21"/>
  <c r="H450" i="21"/>
  <c r="H467" i="21"/>
  <c r="I454" i="21"/>
  <c r="J454" i="21"/>
  <c r="H454" i="21"/>
  <c r="H47" i="21"/>
  <c r="H368" i="21"/>
  <c r="H367" i="21"/>
  <c r="H366" i="21" s="1"/>
  <c r="H248" i="21"/>
  <c r="H246" i="21"/>
  <c r="H26" i="21"/>
  <c r="H24" i="21"/>
  <c r="J673" i="21"/>
  <c r="I673" i="21"/>
  <c r="H673" i="21"/>
  <c r="J187" i="21"/>
  <c r="I543" i="21"/>
  <c r="J543" i="21"/>
  <c r="H543" i="21"/>
  <c r="H542" i="21" s="1"/>
  <c r="H28" i="21"/>
  <c r="J65" i="21"/>
  <c r="J64" i="21" s="1"/>
  <c r="I65" i="21"/>
  <c r="I64" i="21"/>
  <c r="H65" i="21"/>
  <c r="H64" i="21" s="1"/>
  <c r="I82" i="21"/>
  <c r="J82" i="21"/>
  <c r="H82" i="21"/>
  <c r="I211" i="21"/>
  <c r="I210" i="21" s="1"/>
  <c r="I209" i="21" s="1"/>
  <c r="I208" i="21" s="1"/>
  <c r="J211" i="21"/>
  <c r="I453" i="21"/>
  <c r="J453" i="21"/>
  <c r="H453" i="21"/>
  <c r="I651" i="21"/>
  <c r="J651" i="21"/>
  <c r="H651" i="21"/>
  <c r="H483" i="21"/>
  <c r="H479" i="21" s="1"/>
  <c r="H211" i="21"/>
  <c r="H210" i="21"/>
  <c r="J683" i="21"/>
  <c r="J681" i="21" s="1"/>
  <c r="J684" i="21"/>
  <c r="I684" i="21"/>
  <c r="I683" i="21"/>
  <c r="H684" i="21"/>
  <c r="H681" i="21" s="1"/>
  <c r="H677" i="21" s="1"/>
  <c r="H676" i="21" s="1"/>
  <c r="H675" i="21" s="1"/>
  <c r="H683" i="21"/>
  <c r="J150" i="21"/>
  <c r="I150" i="21"/>
  <c r="H150" i="21"/>
  <c r="I483" i="21"/>
  <c r="J483" i="21"/>
  <c r="H45" i="21"/>
  <c r="I86" i="21"/>
  <c r="I85" i="21" s="1"/>
  <c r="I84" i="21" s="1"/>
  <c r="J86" i="21"/>
  <c r="H86" i="21"/>
  <c r="H146" i="21"/>
  <c r="H468" i="21"/>
  <c r="I257" i="21"/>
  <c r="J257" i="21"/>
  <c r="H257" i="21"/>
  <c r="I687" i="21"/>
  <c r="J687" i="21"/>
  <c r="H687" i="21"/>
  <c r="J653" i="21"/>
  <c r="I653" i="21"/>
  <c r="H653" i="21"/>
  <c r="I648" i="21"/>
  <c r="J648" i="21"/>
  <c r="H648" i="21"/>
  <c r="I633" i="21"/>
  <c r="J633" i="21"/>
  <c r="H633" i="21"/>
  <c r="H615" i="21"/>
  <c r="H612" i="21"/>
  <c r="J601" i="21"/>
  <c r="I601" i="21"/>
  <c r="H601" i="21"/>
  <c r="H600" i="21" s="1"/>
  <c r="H599" i="21" s="1"/>
  <c r="H598" i="21" s="1"/>
  <c r="I412" i="21"/>
  <c r="J412" i="21"/>
  <c r="H412" i="21"/>
  <c r="I457" i="21"/>
  <c r="J457" i="21"/>
  <c r="H457" i="21"/>
  <c r="I304" i="21"/>
  <c r="I303" i="21" s="1"/>
  <c r="I302" i="21" s="1"/>
  <c r="J304" i="21"/>
  <c r="J303" i="21" s="1"/>
  <c r="J302" i="21" s="1"/>
  <c r="H304" i="21"/>
  <c r="H303" i="21" s="1"/>
  <c r="H302" i="21" s="1"/>
  <c r="I275" i="21"/>
  <c r="I274" i="21" s="1"/>
  <c r="I273" i="21" s="1"/>
  <c r="I272" i="21" s="1"/>
  <c r="J275" i="21"/>
  <c r="J274" i="21" s="1"/>
  <c r="J273" i="21" s="1"/>
  <c r="J272" i="21" s="1"/>
  <c r="H275" i="21"/>
  <c r="H274" i="21" s="1"/>
  <c r="H273" i="21" s="1"/>
  <c r="H272" i="21" s="1"/>
  <c r="I199" i="21"/>
  <c r="I198" i="21" s="1"/>
  <c r="J199" i="21"/>
  <c r="J198" i="21" s="1"/>
  <c r="H199" i="21"/>
  <c r="H198" i="21" s="1"/>
  <c r="I202" i="21"/>
  <c r="I201" i="21" s="1"/>
  <c r="J202" i="21"/>
  <c r="J201" i="21" s="1"/>
  <c r="H202" i="21"/>
  <c r="H201" i="21" s="1"/>
  <c r="I191" i="21"/>
  <c r="J191" i="21"/>
  <c r="J134" i="21"/>
  <c r="I134" i="21"/>
  <c r="I148" i="21"/>
  <c r="H437" i="21"/>
  <c r="J143" i="21"/>
  <c r="J142" i="21" s="1"/>
  <c r="J141" i="21" s="1"/>
  <c r="I143" i="21"/>
  <c r="I142" i="21" s="1"/>
  <c r="I141" i="21" s="1"/>
  <c r="I730" i="21"/>
  <c r="I726" i="21" s="1"/>
  <c r="I725" i="21" s="1"/>
  <c r="I724" i="21" s="1"/>
  <c r="I126" i="21"/>
  <c r="J126" i="21"/>
  <c r="I123" i="21"/>
  <c r="J123" i="21"/>
  <c r="I532" i="21"/>
  <c r="J532" i="21"/>
  <c r="I493" i="21"/>
  <c r="J493" i="21"/>
  <c r="I488" i="21"/>
  <c r="J488" i="21"/>
  <c r="I474" i="21"/>
  <c r="J474" i="21"/>
  <c r="I463" i="21"/>
  <c r="J463" i="21"/>
  <c r="I432" i="21"/>
  <c r="J432" i="21"/>
  <c r="I429" i="21"/>
  <c r="J429" i="21"/>
  <c r="I417" i="21"/>
  <c r="J417" i="21"/>
  <c r="I409" i="21"/>
  <c r="J409" i="21"/>
  <c r="I401" i="21"/>
  <c r="J401" i="21"/>
  <c r="I12" i="21"/>
  <c r="J12" i="21"/>
  <c r="I701" i="21"/>
  <c r="J701" i="21"/>
  <c r="I711" i="21"/>
  <c r="J711" i="21"/>
  <c r="J708" i="21" s="1"/>
  <c r="H711" i="21"/>
  <c r="I696" i="21"/>
  <c r="J696" i="21"/>
  <c r="H696" i="21"/>
  <c r="I692" i="21"/>
  <c r="J692" i="21"/>
  <c r="H692" i="21"/>
  <c r="I646" i="21"/>
  <c r="J646" i="21"/>
  <c r="H646" i="21"/>
  <c r="I643" i="21"/>
  <c r="J643" i="21"/>
  <c r="H643" i="21"/>
  <c r="I640" i="21"/>
  <c r="J640" i="21"/>
  <c r="H640" i="21"/>
  <c r="I637" i="21"/>
  <c r="J637" i="21"/>
  <c r="H637" i="21"/>
  <c r="I630" i="21"/>
  <c r="J630" i="21"/>
  <c r="H630" i="21"/>
  <c r="I627" i="21"/>
  <c r="J627" i="21"/>
  <c r="H627" i="21"/>
  <c r="I624" i="21"/>
  <c r="J624" i="21"/>
  <c r="H624" i="21"/>
  <c r="I621" i="21"/>
  <c r="J621" i="21"/>
  <c r="H621" i="21"/>
  <c r="I618" i="21"/>
  <c r="J618" i="21"/>
  <c r="H618" i="21"/>
  <c r="I615" i="21"/>
  <c r="J615" i="21"/>
  <c r="I612" i="21"/>
  <c r="J612" i="21"/>
  <c r="I607" i="21"/>
  <c r="I606" i="21" s="1"/>
  <c r="J607" i="21"/>
  <c r="J606" i="21" s="1"/>
  <c r="H607" i="21"/>
  <c r="I660" i="21"/>
  <c r="J660" i="21"/>
  <c r="H660" i="21"/>
  <c r="I663" i="21"/>
  <c r="J663" i="21"/>
  <c r="H663" i="21"/>
  <c r="I657" i="21"/>
  <c r="J657" i="21"/>
  <c r="H657" i="21"/>
  <c r="I666" i="21"/>
  <c r="J666" i="21"/>
  <c r="H666" i="21"/>
  <c r="I678" i="21"/>
  <c r="I681" i="21"/>
  <c r="J678" i="21"/>
  <c r="H678" i="21"/>
  <c r="I609" i="21"/>
  <c r="I669" i="21"/>
  <c r="I671" i="21"/>
  <c r="I709" i="21"/>
  <c r="I708" i="21" s="1"/>
  <c r="I715" i="21"/>
  <c r="I714" i="21" s="1"/>
  <c r="I718" i="21"/>
  <c r="I717" i="21" s="1"/>
  <c r="I721" i="21"/>
  <c r="I720" i="21" s="1"/>
  <c r="I600" i="21"/>
  <c r="I599" i="21" s="1"/>
  <c r="I598" i="21" s="1"/>
  <c r="J609" i="21"/>
  <c r="J669" i="21"/>
  <c r="J671" i="21"/>
  <c r="J709" i="21"/>
  <c r="J715" i="21"/>
  <c r="J714" i="21" s="1"/>
  <c r="J718" i="21"/>
  <c r="J717" i="21" s="1"/>
  <c r="J721" i="21"/>
  <c r="J720" i="21" s="1"/>
  <c r="J600" i="21"/>
  <c r="J599" i="21" s="1"/>
  <c r="J598" i="21" s="1"/>
  <c r="H609" i="21"/>
  <c r="H669" i="21"/>
  <c r="H671" i="21"/>
  <c r="H701" i="21"/>
  <c r="H709" i="21"/>
  <c r="H715" i="21"/>
  <c r="H714" i="21" s="1"/>
  <c r="H718" i="21"/>
  <c r="H717" i="21"/>
  <c r="H721" i="21"/>
  <c r="H720" i="21" s="1"/>
  <c r="H216" i="21"/>
  <c r="H222" i="21"/>
  <c r="H224" i="21"/>
  <c r="H227" i="21"/>
  <c r="H226" i="21" s="1"/>
  <c r="I227" i="21"/>
  <c r="I226" i="21" s="1"/>
  <c r="J227" i="21"/>
  <c r="J226" i="21" s="1"/>
  <c r="I593" i="21"/>
  <c r="I592" i="21" s="1"/>
  <c r="I591" i="21" s="1"/>
  <c r="J593" i="21"/>
  <c r="J592" i="21" s="1"/>
  <c r="J591" i="21" s="1"/>
  <c r="H593" i="21"/>
  <c r="H592" i="21" s="1"/>
  <c r="H591" i="21" s="1"/>
  <c r="I219" i="21"/>
  <c r="J219" i="21"/>
  <c r="H219" i="21"/>
  <c r="I581" i="21"/>
  <c r="I580" i="21" s="1"/>
  <c r="I579" i="21" s="1"/>
  <c r="I585" i="21"/>
  <c r="I584" i="21" s="1"/>
  <c r="I589" i="21"/>
  <c r="I588" i="21" s="1"/>
  <c r="J581" i="21"/>
  <c r="J580" i="21"/>
  <c r="J579" i="21" s="1"/>
  <c r="J585" i="21"/>
  <c r="J584" i="21" s="1"/>
  <c r="J589" i="21"/>
  <c r="J588" i="21"/>
  <c r="H581" i="21"/>
  <c r="H580" i="21" s="1"/>
  <c r="H579" i="21" s="1"/>
  <c r="H585" i="21"/>
  <c r="H584" i="21" s="1"/>
  <c r="H589" i="21"/>
  <c r="H588" i="21"/>
  <c r="I550" i="21"/>
  <c r="I549" i="21" s="1"/>
  <c r="J550" i="21"/>
  <c r="J549" i="21" s="1"/>
  <c r="H550" i="21"/>
  <c r="H549" i="21" s="1"/>
  <c r="I537" i="21"/>
  <c r="I536" i="21" s="1"/>
  <c r="J537" i="21"/>
  <c r="J536" i="21" s="1"/>
  <c r="H537" i="21"/>
  <c r="H536" i="21" s="1"/>
  <c r="H532" i="21"/>
  <c r="I498" i="21"/>
  <c r="J498" i="21"/>
  <c r="J487" i="21" s="1"/>
  <c r="H498" i="21"/>
  <c r="H401" i="21"/>
  <c r="H493" i="21"/>
  <c r="I460" i="21"/>
  <c r="J460" i="21"/>
  <c r="H460" i="21"/>
  <c r="H463" i="21"/>
  <c r="I447" i="21"/>
  <c r="I446" i="21" s="1"/>
  <c r="I445" i="21" s="1"/>
  <c r="J447" i="21"/>
  <c r="H447" i="21"/>
  <c r="H446" i="21" s="1"/>
  <c r="H445" i="21" s="1"/>
  <c r="I440" i="21"/>
  <c r="I439" i="21" s="1"/>
  <c r="J440" i="21"/>
  <c r="J439" i="21" s="1"/>
  <c r="H440" i="21"/>
  <c r="H439" i="21" s="1"/>
  <c r="H432" i="21"/>
  <c r="I428" i="21"/>
  <c r="I422" i="21" s="1"/>
  <c r="I411" i="21" s="1"/>
  <c r="I420" i="21"/>
  <c r="J428" i="21"/>
  <c r="J422" i="21"/>
  <c r="J420" i="21"/>
  <c r="H428" i="21"/>
  <c r="H422" i="21" s="1"/>
  <c r="H429" i="21"/>
  <c r="H417" i="21"/>
  <c r="H420" i="21"/>
  <c r="I503" i="21"/>
  <c r="I506" i="21"/>
  <c r="I508" i="21"/>
  <c r="J503" i="21"/>
  <c r="J506" i="21"/>
  <c r="J508" i="21"/>
  <c r="H503" i="21"/>
  <c r="H506" i="21"/>
  <c r="H508" i="21"/>
  <c r="I749" i="21"/>
  <c r="I748" i="21"/>
  <c r="I747" i="21" s="1"/>
  <c r="J749" i="21"/>
  <c r="J748" i="21" s="1"/>
  <c r="J747" i="21" s="1"/>
  <c r="H749" i="21"/>
  <c r="H748" i="21" s="1"/>
  <c r="H747" i="21" s="1"/>
  <c r="I744" i="21"/>
  <c r="I743" i="21" s="1"/>
  <c r="I742" i="21" s="1"/>
  <c r="I741" i="21" s="1"/>
  <c r="J744" i="21"/>
  <c r="J743" i="21" s="1"/>
  <c r="J742" i="21" s="1"/>
  <c r="J741" i="21" s="1"/>
  <c r="H744" i="21"/>
  <c r="H743" i="21" s="1"/>
  <c r="H742" i="21" s="1"/>
  <c r="H741" i="21" s="1"/>
  <c r="I350" i="21"/>
  <c r="I343" i="21"/>
  <c r="I346" i="21"/>
  <c r="I348" i="21"/>
  <c r="J350" i="21"/>
  <c r="J343" i="21"/>
  <c r="J346" i="21"/>
  <c r="J348" i="21"/>
  <c r="H350" i="21"/>
  <c r="H343" i="21"/>
  <c r="H346" i="21"/>
  <c r="H348" i="21"/>
  <c r="H342" i="21" s="1"/>
  <c r="I322" i="21"/>
  <c r="J322" i="21"/>
  <c r="H322" i="21"/>
  <c r="I234" i="21"/>
  <c r="I233" i="21" s="1"/>
  <c r="I232" i="21" s="1"/>
  <c r="I231" i="21" s="1"/>
  <c r="I239" i="21"/>
  <c r="I238" i="21" s="1"/>
  <c r="I237" i="21" s="1"/>
  <c r="I243" i="21"/>
  <c r="I242" i="21" s="1"/>
  <c r="I245" i="21"/>
  <c r="I252" i="21"/>
  <c r="I255" i="21"/>
  <c r="I254" i="21" s="1"/>
  <c r="I260" i="21"/>
  <c r="I259" i="21" s="1"/>
  <c r="I269" i="21"/>
  <c r="I267" i="21"/>
  <c r="I265" i="21" s="1"/>
  <c r="I264" i="21" s="1"/>
  <c r="I263" i="21" s="1"/>
  <c r="I286" i="21"/>
  <c r="I285" i="21" s="1"/>
  <c r="I284" i="21" s="1"/>
  <c r="I283" i="21" s="1"/>
  <c r="I281" i="21"/>
  <c r="I280" i="21" s="1"/>
  <c r="I279" i="21" s="1"/>
  <c r="I278" i="21" s="1"/>
  <c r="J234" i="21"/>
  <c r="J233" i="21" s="1"/>
  <c r="J232" i="21" s="1"/>
  <c r="J231" i="21" s="1"/>
  <c r="J239" i="21"/>
  <c r="J238" i="21" s="1"/>
  <c r="J237" i="21" s="1"/>
  <c r="J243" i="21"/>
  <c r="J242" i="21" s="1"/>
  <c r="J245" i="21"/>
  <c r="J252" i="21"/>
  <c r="J255" i="21"/>
  <c r="J254" i="21" s="1"/>
  <c r="J260" i="21"/>
  <c r="J259" i="21" s="1"/>
  <c r="J269" i="21"/>
  <c r="J267" i="21"/>
  <c r="J286" i="21"/>
  <c r="J285" i="21" s="1"/>
  <c r="J284" i="21" s="1"/>
  <c r="J283" i="21" s="1"/>
  <c r="J281" i="21"/>
  <c r="J280" i="21" s="1"/>
  <c r="J279" i="21" s="1"/>
  <c r="J278" i="21" s="1"/>
  <c r="H234" i="21"/>
  <c r="H233" i="21" s="1"/>
  <c r="H232" i="21" s="1"/>
  <c r="H231" i="21" s="1"/>
  <c r="H239" i="21"/>
  <c r="H238" i="21" s="1"/>
  <c r="H237" i="21" s="1"/>
  <c r="H243" i="21"/>
  <c r="H242" i="21" s="1"/>
  <c r="H245" i="21"/>
  <c r="H252" i="21"/>
  <c r="H255" i="21"/>
  <c r="H254" i="21" s="1"/>
  <c r="H260" i="21"/>
  <c r="H259" i="21" s="1"/>
  <c r="H269" i="21"/>
  <c r="H267" i="21"/>
  <c r="H266" i="21" s="1"/>
  <c r="H286" i="21"/>
  <c r="H285" i="21" s="1"/>
  <c r="H284" i="21" s="1"/>
  <c r="H283" i="21" s="1"/>
  <c r="H281" i="21"/>
  <c r="H280" i="21" s="1"/>
  <c r="H279" i="21" s="1"/>
  <c r="H278" i="21" s="1"/>
  <c r="I216" i="21"/>
  <c r="J216" i="21"/>
  <c r="I170" i="21"/>
  <c r="J170" i="21"/>
  <c r="H170" i="21"/>
  <c r="I163" i="21"/>
  <c r="I162" i="21" s="1"/>
  <c r="J163" i="21"/>
  <c r="J162" i="21" s="1"/>
  <c r="H163" i="21"/>
  <c r="H162" i="21" s="1"/>
  <c r="I145" i="21"/>
  <c r="J145" i="21"/>
  <c r="H145" i="21"/>
  <c r="H142" i="21"/>
  <c r="H141" i="21" s="1"/>
  <c r="H140" i="21" s="1"/>
  <c r="H126" i="21"/>
  <c r="H123" i="21"/>
  <c r="H122" i="21" s="1"/>
  <c r="I111" i="21"/>
  <c r="I114" i="21"/>
  <c r="I117" i="21"/>
  <c r="I119" i="21"/>
  <c r="J111" i="21"/>
  <c r="J114" i="21"/>
  <c r="J117" i="21"/>
  <c r="J119" i="21"/>
  <c r="H111" i="21"/>
  <c r="H114" i="21"/>
  <c r="H117" i="21"/>
  <c r="H119" i="21"/>
  <c r="H58" i="21"/>
  <c r="H57" i="21" s="1"/>
  <c r="H54" i="21"/>
  <c r="I486" i="21"/>
  <c r="J407" i="21"/>
  <c r="J406" i="21" s="1"/>
  <c r="J400" i="21" s="1"/>
  <c r="I407" i="21"/>
  <c r="I406" i="21" s="1"/>
  <c r="I400" i="21" s="1"/>
  <c r="I129" i="21"/>
  <c r="J129" i="21"/>
  <c r="J28" i="21"/>
  <c r="I28" i="21"/>
  <c r="H547" i="21"/>
  <c r="H546" i="21" s="1"/>
  <c r="H556" i="21"/>
  <c r="H555" i="21" s="1"/>
  <c r="H559" i="21"/>
  <c r="H569" i="21"/>
  <c r="H568" i="21" s="1"/>
  <c r="H572" i="21"/>
  <c r="H571" i="21" s="1"/>
  <c r="H206" i="21"/>
  <c r="H205" i="21" s="1"/>
  <c r="H204" i="21" s="1"/>
  <c r="H575" i="21"/>
  <c r="H574" i="21" s="1"/>
  <c r="H406" i="21"/>
  <c r="H409" i="21"/>
  <c r="H435" i="21"/>
  <c r="H466" i="21"/>
  <c r="H471" i="21"/>
  <c r="H470" i="21" s="1"/>
  <c r="H474" i="21"/>
  <c r="H512" i="21"/>
  <c r="H511" i="21" s="1"/>
  <c r="H515" i="21"/>
  <c r="H514" i="21" s="1"/>
  <c r="H519" i="21"/>
  <c r="H518" i="21" s="1"/>
  <c r="H517" i="21" s="1"/>
  <c r="H530" i="21"/>
  <c r="H17" i="21"/>
  <c r="H21" i="21"/>
  <c r="H31" i="21"/>
  <c r="H37" i="21"/>
  <c r="H36" i="21" s="1"/>
  <c r="H35" i="21" s="1"/>
  <c r="H12" i="21"/>
  <c r="H41" i="21"/>
  <c r="H40" i="21" s="1"/>
  <c r="H39" i="21" s="1"/>
  <c r="H44" i="21"/>
  <c r="H46" i="21"/>
  <c r="H68" i="21"/>
  <c r="H70" i="21"/>
  <c r="H72" i="21"/>
  <c r="H74" i="21"/>
  <c r="H50" i="21"/>
  <c r="H49" i="21" s="1"/>
  <c r="H62" i="21"/>
  <c r="H61" i="21" s="1"/>
  <c r="H85" i="21"/>
  <c r="H84" i="21"/>
  <c r="H93" i="21"/>
  <c r="H95" i="21"/>
  <c r="H98" i="21"/>
  <c r="H103" i="21"/>
  <c r="H107" i="21"/>
  <c r="H129" i="21"/>
  <c r="H133" i="21"/>
  <c r="H132" i="21"/>
  <c r="H131" i="21" s="1"/>
  <c r="H137" i="21"/>
  <c r="H136" i="21" s="1"/>
  <c r="H135" i="21" s="1"/>
  <c r="H153" i="21"/>
  <c r="H156" i="21"/>
  <c r="H158" i="21"/>
  <c r="H155" i="21" s="1"/>
  <c r="H167" i="21"/>
  <c r="H166" i="21" s="1"/>
  <c r="H175" i="21"/>
  <c r="H178" i="21"/>
  <c r="H177" i="21" s="1"/>
  <c r="H183" i="21"/>
  <c r="H182" i="21" s="1"/>
  <c r="H181" i="21" s="1"/>
  <c r="H195" i="21"/>
  <c r="H194" i="21" s="1"/>
  <c r="H193" i="21" s="1"/>
  <c r="H209" i="21"/>
  <c r="H208" i="21" s="1"/>
  <c r="H291" i="21"/>
  <c r="H298" i="21"/>
  <c r="H290" i="21" s="1"/>
  <c r="H289" i="21" s="1"/>
  <c r="H288" i="21" s="1"/>
  <c r="H311" i="21"/>
  <c r="H310" i="21" s="1"/>
  <c r="H309" i="21" s="1"/>
  <c r="H313" i="21"/>
  <c r="H312" i="21" s="1"/>
  <c r="H319" i="21"/>
  <c r="H318" i="21" s="1"/>
  <c r="H325" i="21"/>
  <c r="H321" i="21" s="1"/>
  <c r="H333" i="21"/>
  <c r="H336" i="21"/>
  <c r="H335" i="21" s="1"/>
  <c r="H353" i="21"/>
  <c r="H352" i="21" s="1"/>
  <c r="H357" i="21"/>
  <c r="H356" i="21" s="1"/>
  <c r="H355" i="21" s="1"/>
  <c r="H361" i="21"/>
  <c r="H374" i="21"/>
  <c r="H373" i="21" s="1"/>
  <c r="H372" i="21" s="1"/>
  <c r="H380" i="21"/>
  <c r="H388" i="21"/>
  <c r="H379" i="21" s="1"/>
  <c r="H378" i="21" s="1"/>
  <c r="H392" i="21"/>
  <c r="H394" i="21"/>
  <c r="H726" i="21"/>
  <c r="H725" i="21" s="1"/>
  <c r="H724" i="21" s="1"/>
  <c r="H735" i="21"/>
  <c r="H734" i="21" s="1"/>
  <c r="H733" i="21" s="1"/>
  <c r="H739" i="21"/>
  <c r="H738" i="21" s="1"/>
  <c r="H737" i="21" s="1"/>
  <c r="H755" i="21"/>
  <c r="H754" i="21" s="1"/>
  <c r="H759" i="21"/>
  <c r="H758" i="21" s="1"/>
  <c r="H757" i="21" s="1"/>
  <c r="J759" i="21"/>
  <c r="J758" i="21" s="1"/>
  <c r="J757" i="21" s="1"/>
  <c r="J755" i="21"/>
  <c r="J754" i="21" s="1"/>
  <c r="J739" i="21"/>
  <c r="J738" i="21" s="1"/>
  <c r="J737" i="21" s="1"/>
  <c r="J735" i="21"/>
  <c r="J734" i="21" s="1"/>
  <c r="J733" i="21" s="1"/>
  <c r="J726" i="21"/>
  <c r="J725" i="21" s="1"/>
  <c r="J724" i="21" s="1"/>
  <c r="J575" i="21"/>
  <c r="J574" i="21" s="1"/>
  <c r="J206" i="21"/>
  <c r="J205" i="21" s="1"/>
  <c r="J204" i="21" s="1"/>
  <c r="J572" i="21"/>
  <c r="J571" i="21" s="1"/>
  <c r="J569" i="21"/>
  <c r="J568" i="21" s="1"/>
  <c r="J559" i="21"/>
  <c r="J556" i="21"/>
  <c r="J547" i="21"/>
  <c r="J546" i="21" s="1"/>
  <c r="J542" i="21"/>
  <c r="J530" i="21"/>
  <c r="J519" i="21"/>
  <c r="J518" i="21" s="1"/>
  <c r="J517" i="21" s="1"/>
  <c r="J515" i="21"/>
  <c r="J514" i="21" s="1"/>
  <c r="J512" i="21"/>
  <c r="J511" i="21" s="1"/>
  <c r="J486" i="21"/>
  <c r="J479" i="21" s="1"/>
  <c r="J473" i="21" s="1"/>
  <c r="J471" i="21"/>
  <c r="J470" i="21" s="1"/>
  <c r="J466" i="21"/>
  <c r="J437" i="21"/>
  <c r="J431" i="21" s="1"/>
  <c r="J435" i="21"/>
  <c r="J394" i="21"/>
  <c r="J392" i="21"/>
  <c r="J388" i="21"/>
  <c r="J380" i="21"/>
  <c r="J374" i="21"/>
  <c r="J373" i="21" s="1"/>
  <c r="J372" i="21" s="1"/>
  <c r="J366" i="21"/>
  <c r="J361" i="21"/>
  <c r="J360" i="21" s="1"/>
  <c r="J357" i="21"/>
  <c r="J356" i="21" s="1"/>
  <c r="J355" i="21" s="1"/>
  <c r="J353" i="21"/>
  <c r="J352" i="21" s="1"/>
  <c r="J336" i="21"/>
  <c r="J335" i="21" s="1"/>
  <c r="J333" i="21"/>
  <c r="J325" i="21"/>
  <c r="J319" i="21"/>
  <c r="J318" i="21" s="1"/>
  <c r="J313" i="21"/>
  <c r="J312" i="21" s="1"/>
  <c r="J311" i="21"/>
  <c r="J310" i="21" s="1"/>
  <c r="J309" i="21" s="1"/>
  <c r="J298" i="21"/>
  <c r="J290" i="21" s="1"/>
  <c r="J289" i="21" s="1"/>
  <c r="J288" i="21" s="1"/>
  <c r="J291" i="21"/>
  <c r="J224" i="21"/>
  <c r="J222" i="21"/>
  <c r="J210" i="21"/>
  <c r="J209" i="21" s="1"/>
  <c r="J208" i="21" s="1"/>
  <c r="J195" i="21"/>
  <c r="J194" i="21" s="1"/>
  <c r="J193" i="21" s="1"/>
  <c r="J183" i="21"/>
  <c r="J182" i="21"/>
  <c r="J181" i="21" s="1"/>
  <c r="J178" i="21"/>
  <c r="J177" i="21" s="1"/>
  <c r="J175" i="21"/>
  <c r="J167" i="21"/>
  <c r="J166" i="21" s="1"/>
  <c r="J158" i="21"/>
  <c r="J156" i="21"/>
  <c r="J153" i="21"/>
  <c r="J147" i="21" s="1"/>
  <c r="J137" i="21"/>
  <c r="J136" i="21" s="1"/>
  <c r="J135" i="21" s="1"/>
  <c r="J133" i="21"/>
  <c r="J132" i="21" s="1"/>
  <c r="J131" i="21" s="1"/>
  <c r="J107" i="21"/>
  <c r="J102" i="21" s="1"/>
  <c r="J101" i="21" s="1"/>
  <c r="J103" i="21"/>
  <c r="J98" i="21"/>
  <c r="J95" i="21"/>
  <c r="J92" i="21" s="1"/>
  <c r="J91" i="21" s="1"/>
  <c r="J93" i="21"/>
  <c r="J85" i="21"/>
  <c r="J84" i="21" s="1"/>
  <c r="J74" i="21"/>
  <c r="J72" i="21"/>
  <c r="J70" i="21"/>
  <c r="J68" i="21"/>
  <c r="J62" i="21"/>
  <c r="J61" i="21" s="1"/>
  <c r="J58" i="21"/>
  <c r="J57" i="21" s="1"/>
  <c r="J54" i="21"/>
  <c r="J53" i="21" s="1"/>
  <c r="J50" i="21"/>
  <c r="J49" i="21" s="1"/>
  <c r="J46" i="21"/>
  <c r="J44" i="21"/>
  <c r="J43" i="21" s="1"/>
  <c r="J41" i="21"/>
  <c r="J40" i="21" s="1"/>
  <c r="J39" i="21" s="1"/>
  <c r="J37" i="21"/>
  <c r="J36" i="21" s="1"/>
  <c r="J35" i="21" s="1"/>
  <c r="J31" i="21"/>
  <c r="J26" i="21"/>
  <c r="J23" i="21" s="1"/>
  <c r="J24" i="21"/>
  <c r="J21" i="21"/>
  <c r="J17" i="21"/>
  <c r="I759" i="21"/>
  <c r="I758" i="21" s="1"/>
  <c r="I757" i="21" s="1"/>
  <c r="I755" i="21"/>
  <c r="I754" i="21" s="1"/>
  <c r="I739" i="21"/>
  <c r="I738" i="21" s="1"/>
  <c r="I737" i="21" s="1"/>
  <c r="I735" i="21"/>
  <c r="I734" i="21" s="1"/>
  <c r="I733" i="21" s="1"/>
  <c r="I575" i="21"/>
  <c r="I574" i="21" s="1"/>
  <c r="I206" i="21"/>
  <c r="I205" i="21" s="1"/>
  <c r="I204" i="21" s="1"/>
  <c r="I572" i="21"/>
  <c r="I571" i="21" s="1"/>
  <c r="I569" i="21"/>
  <c r="I568" i="21" s="1"/>
  <c r="I559" i="21"/>
  <c r="I556" i="21"/>
  <c r="I547" i="21"/>
  <c r="I546" i="21" s="1"/>
  <c r="I542" i="21"/>
  <c r="I530" i="21"/>
  <c r="I519" i="21"/>
  <c r="I518" i="21" s="1"/>
  <c r="I517" i="21" s="1"/>
  <c r="I515" i="21"/>
  <c r="I514" i="21" s="1"/>
  <c r="I512" i="21"/>
  <c r="I511" i="21" s="1"/>
  <c r="I471" i="21"/>
  <c r="I470" i="21" s="1"/>
  <c r="I466" i="21"/>
  <c r="I437" i="21"/>
  <c r="I435" i="21"/>
  <c r="I394" i="21"/>
  <c r="I392" i="21"/>
  <c r="I388" i="21"/>
  <c r="I380" i="21"/>
  <c r="I379" i="21" s="1"/>
  <c r="I378" i="21" s="1"/>
  <c r="I374" i="21"/>
  <c r="I373" i="21" s="1"/>
  <c r="I372" i="21" s="1"/>
  <c r="I366" i="21"/>
  <c r="I361" i="21"/>
  <c r="I357" i="21"/>
  <c r="I356" i="21" s="1"/>
  <c r="I355" i="21" s="1"/>
  <c r="I353" i="21"/>
  <c r="I352" i="21" s="1"/>
  <c r="I336" i="21"/>
  <c r="I335" i="21" s="1"/>
  <c r="I333" i="21"/>
  <c r="I325" i="21"/>
  <c r="I319" i="21"/>
  <c r="I318" i="21" s="1"/>
  <c r="I313" i="21"/>
  <c r="I312" i="21" s="1"/>
  <c r="I311" i="21"/>
  <c r="I310" i="21" s="1"/>
  <c r="I309" i="21" s="1"/>
  <c r="I298" i="21"/>
  <c r="I291" i="21"/>
  <c r="I224" i="21"/>
  <c r="I222" i="21"/>
  <c r="I195" i="21"/>
  <c r="I194" i="21" s="1"/>
  <c r="I193" i="21" s="1"/>
  <c r="I183" i="21"/>
  <c r="I182" i="21" s="1"/>
  <c r="I181" i="21" s="1"/>
  <c r="I178" i="21"/>
  <c r="I177" i="21" s="1"/>
  <c r="I175" i="21"/>
  <c r="I169" i="21" s="1"/>
  <c r="I167" i="21"/>
  <c r="I166" i="21" s="1"/>
  <c r="I158" i="21"/>
  <c r="I156" i="21"/>
  <c r="I153" i="21"/>
  <c r="I137" i="21"/>
  <c r="I136" i="21" s="1"/>
  <c r="I135" i="21" s="1"/>
  <c r="I133" i="21"/>
  <c r="I132" i="21" s="1"/>
  <c r="I131" i="21" s="1"/>
  <c r="I107" i="21"/>
  <c r="I103" i="21"/>
  <c r="I98" i="21"/>
  <c r="I92" i="21" s="1"/>
  <c r="I91" i="21" s="1"/>
  <c r="I95" i="21"/>
  <c r="I93" i="21"/>
  <c r="I74" i="21"/>
  <c r="I72" i="21"/>
  <c r="I70" i="21"/>
  <c r="I68" i="21"/>
  <c r="I62" i="21"/>
  <c r="I61" i="21" s="1"/>
  <c r="I58" i="21"/>
  <c r="I57" i="21" s="1"/>
  <c r="I54" i="21"/>
  <c r="I53" i="21" s="1"/>
  <c r="I50" i="21"/>
  <c r="I49" i="21" s="1"/>
  <c r="I46" i="21"/>
  <c r="I44" i="21"/>
  <c r="I43" i="21" s="1"/>
  <c r="I41" i="21"/>
  <c r="I40" i="21" s="1"/>
  <c r="I39" i="21" s="1"/>
  <c r="I37" i="21"/>
  <c r="I36" i="21" s="1"/>
  <c r="I35" i="21" s="1"/>
  <c r="I31" i="21"/>
  <c r="I26" i="21"/>
  <c r="I23" i="21" s="1"/>
  <c r="I16" i="21" s="1"/>
  <c r="I15" i="21" s="1"/>
  <c r="I24" i="21"/>
  <c r="I21" i="21"/>
  <c r="I17" i="21"/>
  <c r="H67" i="21"/>
  <c r="H708" i="21"/>
  <c r="I431" i="21"/>
  <c r="H431" i="21"/>
  <c r="J555" i="21"/>
  <c r="J122" i="21"/>
  <c r="J121" i="21" s="1"/>
  <c r="H391" i="21"/>
  <c r="H92" i="21"/>
  <c r="H91" i="21" s="1"/>
  <c r="H43" i="21"/>
  <c r="J155" i="21"/>
  <c r="H169" i="21"/>
  <c r="J169" i="21"/>
  <c r="I686" i="21"/>
  <c r="J379" i="21"/>
  <c r="J378" i="21" s="1"/>
  <c r="I479" i="21"/>
  <c r="I473" i="21" s="1"/>
  <c r="J411" i="21"/>
  <c r="H265" i="21" l="1"/>
  <c r="H264" i="21" s="1"/>
  <c r="H263" i="21" s="1"/>
  <c r="H262" i="21" s="1"/>
  <c r="I102" i="21"/>
  <c r="I101" i="21" s="1"/>
  <c r="I391" i="21"/>
  <c r="H147" i="21"/>
  <c r="J713" i="21"/>
  <c r="I290" i="21"/>
  <c r="I289" i="21" s="1"/>
  <c r="I288" i="21" s="1"/>
  <c r="J529" i="21"/>
  <c r="J528" i="21" s="1"/>
  <c r="H535" i="21"/>
  <c r="H215" i="21"/>
  <c r="H214" i="21" s="1"/>
  <c r="J186" i="21"/>
  <c r="J185" i="21" s="1"/>
  <c r="I567" i="21"/>
  <c r="J359" i="21"/>
  <c r="H121" i="21"/>
  <c r="J52" i="21"/>
  <c r="I67" i="21"/>
  <c r="I155" i="21"/>
  <c r="I139" i="21" s="1"/>
  <c r="J459" i="21"/>
  <c r="H753" i="21"/>
  <c r="H752" i="21" s="1"/>
  <c r="H52" i="21"/>
  <c r="H48" i="21" s="1"/>
  <c r="H110" i="21"/>
  <c r="H109" i="21" s="1"/>
  <c r="J110" i="21"/>
  <c r="J109" i="21" s="1"/>
  <c r="I241" i="21"/>
  <c r="J446" i="21"/>
  <c r="J445" i="21" s="1"/>
  <c r="J444" i="21" s="1"/>
  <c r="H583" i="21"/>
  <c r="J583" i="21"/>
  <c r="J578" i="21" s="1"/>
  <c r="J577" i="21" s="1"/>
  <c r="I583" i="21"/>
  <c r="J140" i="21"/>
  <c r="I262" i="21"/>
  <c r="H102" i="21"/>
  <c r="H101" i="21" s="1"/>
  <c r="H541" i="21"/>
  <c r="J265" i="21"/>
  <c r="J264" i="21" s="1"/>
  <c r="J263" i="21" s="1"/>
  <c r="J262" i="21" s="1"/>
  <c r="I236" i="21"/>
  <c r="I230" i="21" s="1"/>
  <c r="I578" i="21"/>
  <c r="I577" i="21" s="1"/>
  <c r="I510" i="21"/>
  <c r="J161" i="21"/>
  <c r="J160" i="21" s="1"/>
  <c r="I52" i="21"/>
  <c r="I360" i="21"/>
  <c r="I535" i="21"/>
  <c r="I713" i="21"/>
  <c r="I677" i="21"/>
  <c r="I676" i="21" s="1"/>
  <c r="I675" i="21" s="1"/>
  <c r="J399" i="21"/>
  <c r="J398" i="21" s="1"/>
  <c r="J67" i="21"/>
  <c r="J48" i="21" s="1"/>
  <c r="J308" i="21"/>
  <c r="J307" i="21" s="1"/>
  <c r="J306" i="21" s="1"/>
  <c r="J321" i="21"/>
  <c r="J391" i="21"/>
  <c r="J377" i="21" s="1"/>
  <c r="J376" i="21" s="1"/>
  <c r="I215" i="21"/>
  <c r="I214" i="21" s="1"/>
  <c r="I266" i="21"/>
  <c r="H605" i="21"/>
  <c r="H604" i="21" s="1"/>
  <c r="I140" i="21"/>
  <c r="J100" i="21"/>
  <c r="H317" i="21"/>
  <c r="I110" i="21"/>
  <c r="I109" i="21" s="1"/>
  <c r="I100" i="21" s="1"/>
  <c r="I161" i="21"/>
  <c r="I160" i="21" s="1"/>
  <c r="J241" i="21"/>
  <c r="J236" i="21" s="1"/>
  <c r="I321" i="21"/>
  <c r="J342" i="21"/>
  <c r="I342" i="21"/>
  <c r="H487" i="21"/>
  <c r="I487" i="21"/>
  <c r="J215" i="21"/>
  <c r="J214" i="21" s="1"/>
  <c r="H186" i="21"/>
  <c r="H185" i="21" s="1"/>
  <c r="J197" i="21"/>
  <c r="J510" i="21"/>
  <c r="J541" i="21"/>
  <c r="J753" i="21"/>
  <c r="J752" i="21" s="1"/>
  <c r="J723" i="21" s="1"/>
  <c r="H308" i="21"/>
  <c r="H307" i="21" s="1"/>
  <c r="H306" i="21" s="1"/>
  <c r="H459" i="21"/>
  <c r="H400" i="21"/>
  <c r="H399" i="21" s="1"/>
  <c r="H398" i="21" s="1"/>
  <c r="H529" i="21"/>
  <c r="H528" i="21" s="1"/>
  <c r="J605" i="21"/>
  <c r="J604" i="21" s="1"/>
  <c r="H686" i="21"/>
  <c r="J686" i="21"/>
  <c r="J685" i="21" s="1"/>
  <c r="J597" i="21" s="1"/>
  <c r="J596" i="21" s="1"/>
  <c r="I459" i="21"/>
  <c r="I529" i="21"/>
  <c r="I528" i="21" s="1"/>
  <c r="I527" i="21" s="1"/>
  <c r="I122" i="21"/>
  <c r="I121" i="21" s="1"/>
  <c r="I377" i="21"/>
  <c r="I376" i="21" s="1"/>
  <c r="H377" i="21"/>
  <c r="H376" i="21" s="1"/>
  <c r="I555" i="21"/>
  <c r="I541" i="21" s="1"/>
  <c r="I540" i="21" s="1"/>
  <c r="J16" i="21"/>
  <c r="J15" i="21" s="1"/>
  <c r="J567" i="21"/>
  <c r="H567" i="21"/>
  <c r="H241" i="21"/>
  <c r="H411" i="21"/>
  <c r="H713" i="21"/>
  <c r="I147" i="21"/>
  <c r="J677" i="21"/>
  <c r="J676" i="21" s="1"/>
  <c r="J675" i="21" s="1"/>
  <c r="H473" i="21"/>
  <c r="H23" i="21"/>
  <c r="H16" i="21" s="1"/>
  <c r="H15" i="21" s="1"/>
  <c r="H11" i="21" s="1"/>
  <c r="H10" i="21" s="1"/>
  <c r="I308" i="21"/>
  <c r="I307" i="21" s="1"/>
  <c r="I306" i="21" s="1"/>
  <c r="J180" i="21"/>
  <c r="H197" i="21"/>
  <c r="I359" i="21"/>
  <c r="H723" i="21"/>
  <c r="H360" i="21"/>
  <c r="H359" i="21" s="1"/>
  <c r="H510" i="21"/>
  <c r="H161" i="21"/>
  <c r="H160" i="21" s="1"/>
  <c r="H236" i="21"/>
  <c r="H230" i="21" s="1"/>
  <c r="I197" i="21"/>
  <c r="I180" i="21" s="1"/>
  <c r="J317" i="21"/>
  <c r="J316" i="21" s="1"/>
  <c r="J315" i="21" s="1"/>
  <c r="J301" i="21" s="1"/>
  <c r="H316" i="21"/>
  <c r="I399" i="21"/>
  <c r="I398" i="21" s="1"/>
  <c r="H578" i="21"/>
  <c r="H577" i="21" s="1"/>
  <c r="I685" i="21"/>
  <c r="I605" i="21"/>
  <c r="I604" i="21" s="1"/>
  <c r="H53" i="21"/>
  <c r="J266" i="21"/>
  <c r="J535" i="21"/>
  <c r="J527" i="21" s="1"/>
  <c r="H606" i="21"/>
  <c r="I753" i="21"/>
  <c r="I752" i="21" s="1"/>
  <c r="I723" i="21" s="1"/>
  <c r="J139" i="21" l="1"/>
  <c r="J443" i="21"/>
  <c r="I48" i="21"/>
  <c r="J540" i="21"/>
  <c r="J397" i="21" s="1"/>
  <c r="J396" i="21" s="1"/>
  <c r="J817" i="21" s="1"/>
  <c r="J230" i="21"/>
  <c r="H540" i="21"/>
  <c r="H139" i="21"/>
  <c r="I444" i="21"/>
  <c r="I443" i="21" s="1"/>
  <c r="I397" i="21" s="1"/>
  <c r="I396" i="21" s="1"/>
  <c r="H527" i="21"/>
  <c r="H100" i="21"/>
  <c r="J11" i="21"/>
  <c r="J10" i="21" s="1"/>
  <c r="H685" i="21"/>
  <c r="H597" i="21" s="1"/>
  <c r="H596" i="21" s="1"/>
  <c r="H444" i="21"/>
  <c r="H180" i="21"/>
  <c r="H9" i="21" s="1"/>
  <c r="I317" i="21"/>
  <c r="I316" i="21" s="1"/>
  <c r="I315" i="21" s="1"/>
  <c r="I301" i="21" s="1"/>
  <c r="I817" i="21" s="1"/>
  <c r="I11" i="21"/>
  <c r="I10" i="21" s="1"/>
  <c r="I9" i="21" s="1"/>
  <c r="I597" i="21"/>
  <c r="I596" i="21" s="1"/>
  <c r="J9" i="21"/>
  <c r="H315" i="21"/>
  <c r="H301" i="21" s="1"/>
  <c r="H443" i="21"/>
  <c r="H397" i="21" s="1"/>
  <c r="H396" i="21" s="1"/>
  <c r="J8" i="21" l="1"/>
  <c r="H8" i="21"/>
  <c r="H817" i="21"/>
  <c r="I8" i="21"/>
</calcChain>
</file>

<file path=xl/sharedStrings.xml><?xml version="1.0" encoding="utf-8"?>
<sst xmlns="http://schemas.openxmlformats.org/spreadsheetml/2006/main" count="4195" uniqueCount="644">
  <si>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</si>
  <si>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</si>
  <si>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</si>
  <si>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</si>
  <si>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</si>
  <si>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</si>
  <si>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</si>
  <si>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</si>
  <si>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</si>
  <si>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</si>
  <si>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</si>
  <si>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</si>
  <si>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</si>
  <si>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</si>
  <si>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>634</t>
  </si>
  <si>
    <t>Иные субсидии некоммерческим организациям (за исключением государственных (муниципальных) учреждений)</t>
  </si>
  <si>
    <t>05 8 00 42100</t>
  </si>
  <si>
    <t>Финансовое обеспечение государственного (муниципального) задания на оказание государственных (муниципальных) услуг. (Предоставление субсидии бюджетным, автономным учреждениям и иным некоммерческим организациям)</t>
  </si>
  <si>
    <t>Прочая закупка товаров, работ и услуг (Обеспечение деятельности (оказание услуг)  подведомственных казенных учреждений)</t>
  </si>
  <si>
    <t>Прочая закупка товаров, работ и услуг  (родительская плата) (Обеспечение деятельности (оказание услуг)  подведомственных казенных учреждений)</t>
  </si>
  <si>
    <t>Прочая закупка товаров, работ и услуг.  (Обеспечение деятельности (оказание услуг)  подведомственных казенных учреждений)</t>
  </si>
  <si>
    <t>814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</si>
  <si>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</si>
  <si>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</si>
  <si>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</si>
  <si>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</si>
  <si>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</si>
  <si>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</si>
  <si>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Муниципальная районная программа Сосновского муниципального района"Дети Сосновского района"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</si>
  <si>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</si>
  <si>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</si>
  <si>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</si>
  <si>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</si>
  <si>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Прочая закупка товаров, работ и услуг для обеспечения государственных (муниципальных) нужд</t>
  </si>
  <si>
    <t>Общее образование</t>
  </si>
  <si>
    <t>Прочая закупка товаров, работ и услуг (софинансирование лучшее учрежд и раб)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</si>
  <si>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</si>
  <si>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</si>
  <si>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</si>
  <si>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</si>
  <si>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 xml:space="preserve">Обеспечение пожарной безопасности </t>
  </si>
  <si>
    <t>Муниципальная районная программа "Развитие малого и среднего предпринимательства в Сосновском муниципальном районе "</t>
  </si>
  <si>
    <t>Муниципальная районная программа  "Развитие физической культуры и спорта" в Сосновском муниципальном районе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</si>
  <si>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</si>
  <si>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</si>
  <si>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Муниципальная  программа Сосновского муниципального района "Дети Сосновского района"</t>
  </si>
  <si>
    <t>Муниципальная районная программа  "Обеспечение доступным и комфортным жильем граждан Российской Федерации " в Сосновском муниципальном районе на 2017-2020 годы</t>
  </si>
  <si>
    <t>Пособия, компенсации и иные социальные выплаты гражданам, кроме публичных нормативных обязательств</t>
  </si>
  <si>
    <t>Муниципальная районная программа "Молодежная политика Сосновского района"</t>
  </si>
  <si>
    <t>20 0 00 00000</t>
  </si>
  <si>
    <t>Муниципальная районная программа " 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</si>
  <si>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13 0 00 00000</t>
  </si>
  <si>
    <t>Дополнительное образование детей</t>
  </si>
  <si>
    <t>Судебная система</t>
  </si>
  <si>
    <t>123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</si>
  <si>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</si>
  <si>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</si>
  <si>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</si>
  <si>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</si>
  <si>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</si>
  <si>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</si>
  <si>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программа "Профилактика правонарушений на территории Сосновского района"</t>
  </si>
  <si>
    <t>Муниципальная районная Программа "Повышение безопасности дорожного движения" в Сосновском муниципальном районе</t>
  </si>
  <si>
    <t>Адресная субсидия гражданам в связи с ростом платы за коммунальные услуги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</si>
  <si>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</si>
  <si>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</si>
  <si>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</si>
  <si>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</si>
  <si>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</si>
  <si>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</si>
  <si>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</si>
  <si>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</si>
  <si>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</si>
  <si>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</si>
  <si>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</si>
  <si>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"Создание для всех категорий и групп населения условий для занятия физической културой и спортом, массовым спортом, в том числе повышение уровня обеспеченности населения объектами спорта, а также подготовка спортивного резерва""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</si>
  <si>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</si>
  <si>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06 3 P2 00000</t>
  </si>
  <si>
    <t>Комплектование книжных фондов муниципальных общедоступных библиотек</t>
  </si>
  <si>
    <t>Региональный проект «Культурная среда»</t>
  </si>
  <si>
    <t>09 1 E8 00000</t>
  </si>
  <si>
    <t>Регмональный проект «Социальная активность»</t>
  </si>
  <si>
    <t>03 1 P1 00000</t>
  </si>
  <si>
    <t>07 6 00 28100</t>
  </si>
  <si>
    <t>Региональный проект "Формирование комфортной городской среды"</t>
  </si>
  <si>
    <t xml:space="preserve">22 0 G2 43120 </t>
  </si>
  <si>
    <t>Региональный проект "Создание и содержание мест (площадок) накопления твердых коммунальных отходов"</t>
  </si>
  <si>
    <t>Региональныый проект "Финансовая поддержка семей при рождении детей"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</si>
  <si>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</si>
  <si>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</si>
  <si>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</si>
  <si>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</si>
  <si>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</si>
  <si>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</si>
  <si>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</si>
  <si>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</si>
  <si>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</si>
  <si>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</si>
  <si>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</si>
  <si>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</si>
  <si>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</si>
  <si>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</si>
  <si>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</si>
  <si>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</si>
  <si>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</si>
  <si>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</si>
  <si>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</si>
  <si>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</si>
  <si>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</si>
  <si>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</si>
  <si>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</si>
  <si>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</si>
  <si>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</si>
  <si>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</si>
  <si>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</si>
  <si>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</si>
  <si>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</si>
  <si>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</si>
  <si>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</si>
  <si>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</si>
  <si>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</si>
  <si>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</si>
  <si>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</si>
  <si>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</si>
  <si>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</si>
  <si>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</si>
  <si>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</si>
  <si>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</si>
  <si>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</si>
  <si>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</si>
  <si>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</si>
  <si>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</si>
  <si>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</si>
  <si>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</si>
  <si>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</si>
  <si>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</si>
  <si>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</si>
  <si>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</si>
  <si>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</si>
  <si>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</si>
  <si>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</si>
  <si>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</si>
  <si>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</si>
  <si>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</si>
  <si>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</si>
  <si>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</si>
  <si>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</si>
  <si>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</si>
  <si>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</si>
  <si>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</si>
  <si>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</si>
  <si>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</si>
  <si>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</si>
  <si>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</si>
  <si>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</si>
  <si>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5</t>
  </si>
  <si>
    <t>7</t>
  </si>
  <si>
    <t>8</t>
  </si>
  <si>
    <t>9</t>
  </si>
  <si>
    <t>02 0 00 00000</t>
  </si>
  <si>
    <t>02 0 00 20404</t>
  </si>
  <si>
    <t>Выкуп зданий для размещения общеобразовательных организаций</t>
  </si>
  <si>
    <t xml:space="preserve">05 2 00 S1030 </t>
  </si>
  <si>
    <t>99 0 00 R5763</t>
  </si>
  <si>
    <t>Мероприятия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</si>
  <si>
    <t>Подпрограмма "Профилактика безнадзорности и правонарушений несовершеннолетних"</t>
  </si>
  <si>
    <t>880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</si>
  <si>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</si>
  <si>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</si>
  <si>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</si>
  <si>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</si>
  <si>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</si>
  <si>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</si>
  <si>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</si>
  <si>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</si>
  <si>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</si>
  <si>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07 8 00 41600</t>
  </si>
  <si>
    <t>99 0 00 41610</t>
  </si>
  <si>
    <t>Мероприятия в области коммунального хозяйства</t>
  </si>
  <si>
    <t>05 3 00 42100</t>
  </si>
  <si>
    <t>09 1 E8 S1010</t>
  </si>
  <si>
    <t>Муниципальная  районная программа "Развитие информационного общества в Сосновском муниципальном районе на 2020-2025"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</si>
  <si>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</si>
  <si>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</si>
  <si>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</si>
  <si>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Предоставление молодым семьям - участникам подпрограммы  социальных выплат на приобретение жилого помещения эконом-класса или создание объекта  индивидуального жилищного строительства эконом-класса  
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</si>
  <si>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</si>
  <si>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</si>
  <si>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</si>
  <si>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2 E1 55202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</si>
  <si>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</si>
  <si>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03 1 00 28430</t>
  </si>
  <si>
    <t>05 2 Е4 00000</t>
  </si>
  <si>
    <t>Региональный проект "Цифровая образовательная среда"</t>
  </si>
  <si>
    <t>05 2 Е4 52100</t>
  </si>
  <si>
    <t xml:space="preserve">Внедрение целевой модели цифровой образовательной среды в общеобразовательных организациях, расположенных на территории Челябинской области  </t>
  </si>
  <si>
    <t>05 8 00 S3300</t>
  </si>
  <si>
    <t>06 3 P2 S4160</t>
  </si>
  <si>
    <t>05 2 Е1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</si>
  <si>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</si>
  <si>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Оснащение многофункциональных центров в муниципальных образованиях</t>
  </si>
  <si>
    <t>99 0 00 КУ910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</si>
  <si>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</si>
  <si>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</si>
  <si>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</si>
  <si>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</si>
  <si>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25 1 00 13550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</si>
  <si>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</si>
  <si>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</si>
  <si>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</si>
  <si>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</si>
  <si>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</si>
  <si>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</si>
  <si>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>243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</si>
  <si>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</si>
  <si>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</si>
  <si>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</si>
  <si>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</si>
  <si>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</si>
  <si>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</si>
  <si>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</si>
  <si>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</si>
  <si>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</si>
  <si>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</si>
  <si>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учреждений)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</si>
  <si>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</si>
  <si>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</si>
  <si>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</si>
  <si>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</si>
  <si>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</si>
  <si>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</si>
  <si>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</si>
  <si>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</si>
  <si>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</si>
  <si>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</si>
  <si>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</si>
  <si>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</si>
  <si>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</si>
  <si>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</si>
  <si>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</si>
  <si>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</si>
  <si>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</si>
  <si>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</si>
  <si>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Библиотеки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</si>
  <si>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</si>
  <si>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</si>
  <si>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</si>
  <si>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</si>
  <si>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Социальное обслуживание населения</t>
  </si>
  <si>
    <t>Другие вопросы в области социальной политики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</si>
  <si>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</si>
  <si>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</si>
  <si>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</si>
  <si>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</si>
  <si>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</si>
  <si>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</si>
  <si>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</si>
  <si>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</si>
  <si>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</si>
  <si>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Организация работы комиссий  по делам  несовершеннолетних и защите их прав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</si>
  <si>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</si>
  <si>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</si>
  <si>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</si>
  <si>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</si>
  <si>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</si>
  <si>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Осуществление полномочий по первичному воинскому учету на территориях, где отсутствуют военные комиссариаты</t>
  </si>
  <si>
    <t>Реализация полномочий Российской Федерации на государственную регистрацию актов гражданского состояния</t>
  </si>
  <si>
    <t>Обеспечение деятельности (оказание услуг)  подведомственных казенных учреждений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</si>
  <si>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</si>
  <si>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</si>
  <si>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</si>
  <si>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</si>
  <si>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</si>
  <si>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</si>
  <si>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</si>
  <si>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</si>
  <si>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</si>
  <si>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</si>
  <si>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</si>
  <si>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</si>
  <si>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</si>
  <si>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Иные межбюджетные трасферты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</si>
  <si>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</si>
  <si>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</si>
  <si>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</si>
  <si>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</si>
  <si>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</si>
  <si>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</si>
  <si>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</si>
  <si>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</si>
  <si>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Муниципальная районная комплексная социальная программа "Крепкая семья" </t>
  </si>
  <si>
    <t>100</t>
  </si>
  <si>
    <t xml:space="preserve">Субвенций местным бюджетам на содержание в приютах  животных без владельцев </t>
  </si>
  <si>
    <t>15 0 00 61070</t>
  </si>
  <si>
    <t xml:space="preserve">Субсидии местным бюджетам на обеспечение мероприятий 
по переселению граждан из аварийного жилищного фонда 
</t>
  </si>
  <si>
    <t>18 0 F3 67484</t>
  </si>
  <si>
    <t>18 0 F3 00000</t>
  </si>
  <si>
    <t>18 0 00 00000</t>
  </si>
  <si>
    <t>Муниципальная районная программа "Переселение в 2021 – 2022 годах граждан из аварийного жилищного фонда  в Сосновском муниципальном районе"</t>
  </si>
  <si>
    <t>06 3 P2 52321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</si>
  <si>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</si>
  <si>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P2 04110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</si>
  <si>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</si>
  <si>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</si>
  <si>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Создание и модернизацию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зданий), за счет средств областного бюджета</t>
  </si>
  <si>
    <t>015А15519С</t>
  </si>
  <si>
    <t>015А168070</t>
  </si>
  <si>
    <t>01 5 A1 00000</t>
  </si>
  <si>
    <t xml:space="preserve">Создание и модернизацию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</t>
  </si>
  <si>
    <t xml:space="preserve">Обеспечение муниципальных учреждений культуры специализированным автотранспортом (автоклубы) </t>
  </si>
  <si>
    <t>01 5 00 68080</t>
  </si>
  <si>
    <t xml:space="preserve">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</si>
  <si>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01 5 00 68110</t>
  </si>
  <si>
    <t>10 0 00 46020</t>
  </si>
  <si>
    <t>Субсидии местным бюджетам 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</si>
  <si>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</si>
  <si>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</si>
  <si>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06 2 00 04020</t>
  </si>
  <si>
    <t>06 2 00 04040</t>
  </si>
  <si>
    <t>632</t>
  </si>
  <si>
    <t>05 5 00 03120</t>
  </si>
  <si>
    <t>05 3 00 S1010</t>
  </si>
  <si>
    <t>05 4 00 03020</t>
  </si>
  <si>
    <t>06 1 00 04050</t>
  </si>
  <si>
    <t>06 2 00 04050</t>
  </si>
  <si>
    <t>03 2 00 28000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</si>
  <si>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</si>
  <si>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07 6 00 28140</t>
  </si>
  <si>
    <t>03 1 00 52200</t>
  </si>
  <si>
    <t>03 1 00 53800</t>
  </si>
  <si>
    <t>03 1 00 52800</t>
  </si>
  <si>
    <t>03 1 00 52500</t>
  </si>
  <si>
    <t>03 1 P1 28180</t>
  </si>
  <si>
    <t>Ежемесячное пособие на ребенка в соответствии с Законом Челябинской области "О ежемесячном пособии на ребенка"</t>
  </si>
  <si>
    <t>03 1 00 28190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</si>
  <si>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</si>
  <si>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03 1 00 28220</t>
  </si>
  <si>
    <t>Ежемесячная денежная выплата в соответствии с Законом Челябинской области "О мерах социальной поддержки ветеранов труда и тружеников тыла"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</si>
  <si>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</si>
  <si>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</si>
  <si>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</si>
  <si>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</si>
  <si>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</si>
  <si>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</si>
  <si>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</si>
  <si>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</si>
  <si>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</si>
  <si>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</si>
  <si>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Возмещение стоимости услуг по погребению и выплата социального пособия на погребение</t>
  </si>
  <si>
    <t>03 1 00 28390</t>
  </si>
  <si>
    <t>03 1 00 28400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</si>
  <si>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</si>
  <si>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03 1 00 28410</t>
  </si>
  <si>
    <t>03 1 00 51370</t>
  </si>
  <si>
    <t>03 2 00 28080</t>
  </si>
  <si>
    <t>03 2 00 28110</t>
  </si>
  <si>
    <t>03 3 00 08080</t>
  </si>
  <si>
    <t xml:space="preserve">Субсидий местным бюджетам на приобретение технических средств реабилитации для пунктов проката в муниципальных учреждениях системы социальной защиты населения </t>
  </si>
  <si>
    <t>03 2 00 28370</t>
  </si>
  <si>
    <t xml:space="preserve">Муниципальная  районная программа "Развитие муниципальной службы в Сосновском районе" </t>
  </si>
  <si>
    <t xml:space="preserve">Муниципальная  программа Сосновского муниципального района"Развитие образования  в Сосновском муниципалном районе" </t>
  </si>
  <si>
    <t>Муниципальная районная программа "Поддержка и развитие дошкольного образования в Сосновском муниципальном районе"</t>
  </si>
  <si>
    <t>Уплата налога на имущество организаций, земельного и транспортного налогов</t>
  </si>
  <si>
    <t>Музей</t>
  </si>
  <si>
    <t>Финансовое обеспечение выполнения функций государственной власти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</si>
  <si>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</si>
  <si>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</si>
  <si>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</si>
  <si>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</si>
  <si>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</si>
  <si>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</si>
  <si>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</si>
  <si>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Расходы за счет субвенции  из областного  бюджета  на организацию и осуществление  деятельности  по опеке и попечительству</t>
  </si>
  <si>
    <t>Организация работы органов управления социальной защиты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</si>
  <si>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</si>
  <si>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Мероприятия, реализуемые бюджетными, автономными и казенными учреждениями</t>
  </si>
  <si>
    <t xml:space="preserve">Муниципальная программа Сосновского муниципального района "Дети Сосновского района" 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</si>
  <si>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</si>
  <si>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Подпрограмма "Одаренные дети"</t>
  </si>
  <si>
    <t>Подпрограмма "Патриотическое и гражданское воспитание молодежи"</t>
  </si>
  <si>
    <t>Предоставление субсидии бюджетным, автономным учреждениям и иным некоммерческим организациям</t>
  </si>
  <si>
    <t>Уплата налога на имущество организаций, земельного налога</t>
  </si>
  <si>
    <t>Организации дополнительного образования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</si>
  <si>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</si>
  <si>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Подпрограмма "Развитие хорового и фестивального движения в Сосновском муниципальном районе"</t>
  </si>
  <si>
    <t>Общеобразовательные организации</t>
  </si>
  <si>
    <t>Подпрограмма "Подарим Новый год детям""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</si>
  <si>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</si>
  <si>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Реализация инвестиционных проектов на территории муниципальных образований</t>
  </si>
  <si>
    <t>17 0 00 2004В</t>
  </si>
  <si>
    <t>07 8 00 00000</t>
  </si>
  <si>
    <t>07 7 00 00000</t>
  </si>
  <si>
    <t>2020</t>
  </si>
  <si>
    <t>2021</t>
  </si>
  <si>
    <t>2022</t>
  </si>
  <si>
    <t>Подпрограмма "Поддержка и развитие профессионального мастерства"</t>
  </si>
  <si>
    <t>Подпрограмма "Развитие инфраструктуры  образовательных учреждений"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</si>
  <si>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</si>
  <si>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</si>
  <si>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</si>
  <si>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</si>
  <si>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</si>
  <si>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</si>
  <si>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Комплектование, учет и хранение архивных документов, отнесенных к государственной  собственности Челябинской области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</si>
  <si>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</si>
  <si>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</si>
  <si>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</si>
  <si>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</si>
  <si>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</si>
  <si>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</si>
  <si>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</si>
  <si>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</si>
  <si>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</si>
  <si>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Финансовоя поддержка субъектов малого и среднего предпринимательства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</si>
  <si>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</si>
  <si>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</si>
  <si>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</si>
  <si>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</si>
  <si>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</si>
  <si>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</si>
  <si>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</si>
  <si>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</si>
  <si>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99 0 00.00000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</si>
  <si>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</si>
  <si>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</si>
  <si>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</si>
  <si>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</si>
  <si>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</si>
  <si>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</si>
  <si>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</si>
  <si>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</si>
  <si>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</si>
  <si>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</si>
  <si>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</si>
  <si>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</si>
  <si>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</si>
  <si>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</si>
  <si>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</si>
  <si>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</si>
  <si>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</si>
  <si>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</si>
  <si>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</si>
  <si>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</si>
  <si>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</si>
  <si>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</si>
  <si>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</si>
  <si>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 xml:space="preserve">Учреждения по внешкольной работе с детьми </t>
  </si>
  <si>
    <t>Повышение квалификации (обучение) муниципальных служащих и лиц, замещающих муниципальные должности</t>
  </si>
  <si>
    <t>Резервные фонды</t>
  </si>
  <si>
    <t>Подпрограмма "Развитие библиотечного дела в Сосновском муниципальном районе"</t>
  </si>
  <si>
    <t xml:space="preserve">Общеобразовательные организации. Другие мероприятия в рамках программы 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</si>
  <si>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</si>
  <si>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</si>
  <si>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</si>
  <si>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</si>
  <si>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</si>
  <si>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19 0 00 00000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</si>
  <si>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</si>
  <si>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</si>
  <si>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</si>
  <si>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</si>
  <si>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99 0 00 20300</t>
  </si>
  <si>
    <t>99 0 00 20400</t>
  </si>
  <si>
    <t>99 0 00 03060</t>
  </si>
  <si>
    <t>99 0 00 12010</t>
  </si>
  <si>
    <t>Финансовое обеспечение выполнения функций государственными органами</t>
  </si>
  <si>
    <t>99 0 00 99090</t>
  </si>
  <si>
    <t>99 0 00 51200</t>
  </si>
  <si>
    <t>Обеспечение проведения выборов и референдумов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</si>
  <si>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</si>
  <si>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</si>
  <si>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</si>
  <si>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</si>
  <si>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14 0 00 01480</t>
  </si>
  <si>
    <t>Проведение работ по описанию местоположения границ населенных пунктов Челябинской области</t>
  </si>
  <si>
    <t>Проведение работ по описанию местоположения границ территориальных зон Челябинской области</t>
  </si>
  <si>
    <t>21 0 00 00210</t>
  </si>
  <si>
    <t>99 0 00 11700</t>
  </si>
  <si>
    <t>99 0 00 29350</t>
  </si>
  <si>
    <t>99 0 00 29900</t>
  </si>
  <si>
    <t>Иные выплаты персоналу учреждений, за исключением фонда оплаты труда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</si>
  <si>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</si>
  <si>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</si>
  <si>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</si>
  <si>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</si>
  <si>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</si>
  <si>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19 0 00 22030</t>
  </si>
  <si>
    <t>19 0 00 00320</t>
  </si>
  <si>
    <t>15 0 00 S1010</t>
  </si>
  <si>
    <t>15 0 00 S1020</t>
  </si>
  <si>
    <t>99 0 00 11200</t>
  </si>
  <si>
    <t>Субсидии местным бюджетам на строительство и реконструкция автомобильных дорог общего пользования местного значения</t>
  </si>
  <si>
    <t>13 0 00 S6040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</si>
  <si>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</si>
  <si>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13 0 00 S6050</t>
  </si>
  <si>
    <t>Связь и информатика</t>
  </si>
  <si>
    <t>Муниципальная  районная программа "Развитие сети автомобильных дорог в Сосновском муниципальном районе"</t>
  </si>
  <si>
    <t>12 0 00 13540</t>
  </si>
  <si>
    <t>99 0 00 11300</t>
  </si>
  <si>
    <t>99 0 00 11100</t>
  </si>
  <si>
    <t xml:space="preserve"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</t>
  </si>
  <si>
    <t>99 0 00 S6010</t>
  </si>
  <si>
    <t>99 0 00 11400</t>
  </si>
  <si>
    <t>99 0 00 11500</t>
  </si>
  <si>
    <t>08 1 00 S4050</t>
  </si>
  <si>
    <t>Подготовка документов территориального планирования, градостроительного зоонирования и документации при планировке территорий за счет средств местного бюджета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</si>
  <si>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</si>
  <si>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</si>
  <si>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</si>
  <si>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</si>
  <si>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</si>
  <si>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</si>
  <si>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</si>
  <si>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S0041</t>
  </si>
  <si>
    <t>17 0 00 71050</t>
  </si>
  <si>
    <t>17 0 P5 00000</t>
  </si>
  <si>
    <t>17 0 P5 52280</t>
  </si>
  <si>
    <t>Оснащение объектов спортивной инфраструктуры спортивно-технологическим оборудование</t>
  </si>
  <si>
    <t>23 0 00 S1060</t>
  </si>
  <si>
    <t>23 0 00 00000</t>
  </si>
  <si>
    <t>Муниципальная районная программа "Поддержка садоводческих некоммерческих товариществ, расположенных на территории Сосновского муниципального района"</t>
  </si>
  <si>
    <t>Оказание поддержки садоводческим некоммерческим товариществам</t>
  </si>
  <si>
    <t>Гранты иным некоммерческим организациям</t>
  </si>
  <si>
    <t>99 0 00 04030</t>
  </si>
  <si>
    <t>99 0 00 82250</t>
  </si>
  <si>
    <t>99 0 00 41600</t>
  </si>
  <si>
    <t>Выкуп зданий для размещения дошкольных образовательных организаций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</si>
  <si>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</si>
  <si>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</si>
  <si>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</si>
  <si>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</si>
  <si>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Ведомственная структура расходов бюджета Сосновского муниципального района на 2020 год</t>
  </si>
  <si>
    <t>15 0 00 61030</t>
  </si>
  <si>
    <t>Муниципальная районная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</t>
  </si>
  <si>
    <t>10 0 00 72870</t>
  </si>
  <si>
    <t>01 4 00 42300</t>
  </si>
  <si>
    <t>01 6 00 42310</t>
  </si>
  <si>
    <t>Предоставление субсидии бюджетным, автономным учреждениям и иным некоммерческим организациям (Дворцы и дома культуры, другие учреждения культуры )</t>
  </si>
  <si>
    <t>01 1 00 44000</t>
  </si>
  <si>
    <t>01 1 00 44010</t>
  </si>
  <si>
    <t>01 2 00 L519Б</t>
  </si>
  <si>
    <t>01 2 00 44200</t>
  </si>
  <si>
    <t>01 3 00 44100</t>
  </si>
  <si>
    <t>01 5 00 41500</t>
  </si>
  <si>
    <t>01 7 00 41500</t>
  </si>
  <si>
    <t>Муниципальная районная программа "Развитие социальной защиты населения в Сосновском муниципальном районе"</t>
  </si>
  <si>
    <t>03 3 00 41500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</si>
  <si>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</si>
  <si>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</si>
  <si>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</si>
  <si>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</si>
  <si>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</si>
  <si>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</si>
  <si>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</si>
  <si>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</si>
  <si>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</si>
  <si>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</si>
  <si>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06 2 00 42010</t>
  </si>
  <si>
    <t>Обеспечение деятельности (оказание услуг)  подведомственных казенных учреждений. Другие мероприятия</t>
  </si>
  <si>
    <t>06 3 00 42010</t>
  </si>
  <si>
    <t>06 3 00 41500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</si>
  <si>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</si>
  <si>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</si>
  <si>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 xml:space="preserve"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 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</si>
  <si>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</si>
  <si>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</si>
  <si>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</si>
  <si>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Проведение капитального ремонта зданий муниципальных общеобразовательных организаций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</si>
  <si>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</si>
  <si>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</si>
  <si>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05 3 00 41500</t>
  </si>
  <si>
    <t>05 4 00 42100</t>
  </si>
  <si>
    <t>05 5 00 42100</t>
  </si>
  <si>
    <t>05 8 00 S4060</t>
  </si>
  <si>
    <t>05 8 00 S3030</t>
  </si>
  <si>
    <t>05 8 00 42120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</si>
  <si>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</si>
  <si>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</si>
  <si>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</si>
  <si>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</si>
  <si>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</si>
  <si>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</si>
  <si>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</si>
  <si>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</si>
  <si>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</si>
  <si>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</si>
  <si>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</si>
  <si>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</si>
  <si>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2004Г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</si>
  <si>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</si>
  <si>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</si>
  <si>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</si>
  <si>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</si>
  <si>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</si>
  <si>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</si>
  <si>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</si>
  <si>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</si>
  <si>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</si>
  <si>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</si>
  <si>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07 4 00 41500</t>
  </si>
  <si>
    <t>Подпрограмма "Вакцинопофилактика"</t>
  </si>
  <si>
    <t>07 7 00 41500</t>
  </si>
  <si>
    <t>10 0 00 20400</t>
  </si>
  <si>
    <t>10 0 00 51180</t>
  </si>
  <si>
    <t>08 1 00 S4060</t>
  </si>
  <si>
    <t>04 0 F2 55550</t>
  </si>
  <si>
    <t>22 0 00 00000</t>
  </si>
  <si>
    <t>Создание и содержание мест (площадок) накопления твердых коммунальных отходов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</si>
  <si>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</si>
  <si>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</si>
  <si>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</si>
  <si>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</si>
  <si>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</si>
  <si>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</si>
  <si>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</si>
  <si>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</si>
  <si>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</si>
  <si>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</si>
  <si>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</si>
  <si>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Мероприятия, реализуемые органами исполнительной власти</t>
  </si>
  <si>
    <t>08 3 00 00000</t>
  </si>
  <si>
    <t>Подпрограмма " Обеспечение доступного качественного общего и дополнительного образования"</t>
  </si>
  <si>
    <t>Муниципальная районная программа "Улучшение условий и охраны труда в Сосновском муниципальном районе"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</si>
  <si>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</si>
  <si>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</si>
  <si>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</si>
  <si>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Другие мероприятия в рамках программы. Прочая закупка товаров, работ и услуг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</si>
  <si>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</si>
  <si>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</si>
  <si>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</si>
  <si>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</si>
  <si>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</si>
  <si>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</si>
  <si>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</si>
  <si>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</si>
  <si>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05 7 04 45200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</si>
  <si>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</si>
  <si>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</si>
  <si>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</si>
  <si>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</si>
  <si>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</si>
  <si>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Обеспечение деятельности финансовых, налоговых и таможенных органов и органов финансового надзора</t>
  </si>
  <si>
    <t>(руб)</t>
  </si>
  <si>
    <t xml:space="preserve">Приложение № 5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2020 год и на плановый период 2021 и 2022 годов                                                                 от  "18" декабря  2019г. № 669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</si>
</sst>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&quot;₽&quot;"/>
    <numFmt numFmtId="166" formatCode="#,##0.00_ ;\-#,##0.00\ "/>
    <numFmt numFmtId="167" formatCode="?"/>
  </numFmts>
  <fonts count="18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sz val="7"/>
      <name val="Arial"/>
      <family val="2"/>
      <charset val="204"/>
    </font>
    <font>
      <b/>
      <sz val="7"/>
      <name val="Arial Cyr"/>
      <charset val="204"/>
    </font>
    <font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14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Alignment="1"/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9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12" fillId="3" borderId="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4" fontId="0" fillId="0" borderId="0" xfId="0" applyNumberFormat="1" applyFill="1" applyAlignment="1">
      <alignment horizontal="right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Alignment="1"/>
    <xf numFmtId="43" fontId="0" fillId="0" borderId="0" xfId="2" applyFont="1"/>
    <xf numFmtId="0" fontId="0" fillId="0" borderId="0" xfId="0" applyNumberFormat="1" applyAlignment="1">
      <alignment wrapText="1"/>
    </xf>
    <xf numFmtId="43" fontId="0" fillId="0" borderId="0" xfId="2" applyFont="1" applyBorder="1" applyAlignment="1">
      <alignment horizontal="right"/>
    </xf>
    <xf numFmtId="0" fontId="0" fillId="0" borderId="0" xfId="0" applyBorder="1" applyAlignment="1"/>
    <xf numFmtId="4" fontId="1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vertical="top" wrapText="1"/>
    </xf>
    <xf numFmtId="167" fontId="2" fillId="2" borderId="1" xfId="0" applyNumberFormat="1" applyFont="1" applyFill="1" applyBorder="1" applyAlignment="1" applyProtection="1">
      <alignment horizontal="left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2" fontId="2" fillId="2" borderId="1" xfId="0" applyNumberFormat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" xfId="0" applyNumberFormat="1" applyFont="1" applyFill="1" applyBorder="1" applyAlignment="1" applyProtection="1">
      <alignment horizontal="left" vertical="top" wrapText="1"/>
      <protection locked="0"/>
    </xf>
    <xf numFmtId="43" fontId="16" fillId="0" borderId="0" xfId="2" applyFont="1" applyAlignment="1">
      <alignment horizont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14" fillId="0" borderId="0" xfId="2" applyFont="1" applyAlignment="1">
      <alignment horizontal="center"/>
    </xf>
    <xf numFmtId="4" fontId="1" fillId="4" borderId="1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 applyProtection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/>
    </xf>
    <xf numFmtId="43" fontId="2" fillId="4" borderId="1" xfId="2" applyFont="1" applyFill="1" applyBorder="1" applyAlignment="1">
      <alignment horizontal="center" vertical="center" wrapText="1"/>
    </xf>
    <xf numFmtId="43" fontId="1" fillId="4" borderId="1" xfId="2" applyFont="1" applyFill="1" applyBorder="1" applyAlignment="1">
      <alignment horizontal="center" vertical="center" wrapText="1"/>
    </xf>
    <xf numFmtId="166" fontId="2" fillId="4" borderId="1" xfId="2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top" wrapText="1"/>
    </xf>
    <xf numFmtId="49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horizontal="left" vertical="top" wrapText="1"/>
    </xf>
    <xf numFmtId="167" fontId="2" fillId="4" borderId="1" xfId="0" applyNumberFormat="1" applyFont="1" applyFill="1" applyBorder="1" applyAlignment="1" applyProtection="1">
      <alignment horizontal="left" vertical="top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 applyProtection="1">
      <alignment horizontal="left" vertical="top" wrapText="1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4" fontId="2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 applyProtection="1">
      <alignment vertical="top" wrapText="1"/>
    </xf>
    <xf numFmtId="0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top" wrapText="1"/>
    </xf>
    <xf numFmtId="2" fontId="2" fillId="4" borderId="1" xfId="0" applyNumberFormat="1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top" wrapText="1"/>
    </xf>
    <xf numFmtId="2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 applyProtection="1">
      <alignment horizontal="center" vertical="top" wrapText="1"/>
    </xf>
    <xf numFmtId="4" fontId="1" fillId="4" borderId="1" xfId="0" applyNumberFormat="1" applyFont="1" applyFill="1" applyBorder="1" applyAlignment="1" applyProtection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7"/>
  <sheetViews>
    <sheetView tabSelected="1" showRuler="0" zoomScale="95" zoomScaleNormal="100" zoomScalePageLayoutView="84" workbookViewId="0">
      <selection activeCell="F1" sqref="F1:J1"/>
    </sheetView>
  </sheetViews>
  <sheetFormatPr defaultColWidth="8.85546875" defaultRowHeight="12.75" x14ac:dyDescent="0.2"/>
  <cols>
    <col min="1" max="1" width="58.7109375" customWidth="1"/>
    <col min="2" max="2" width="4.85546875" style="20" customWidth="1"/>
    <col min="3" max="4" width="3.85546875" customWidth="1"/>
    <col min="5" max="5" width="11.42578125" style="15" customWidth="1"/>
    <col min="6" max="7" width="4.28515625" customWidth="1"/>
    <col min="8" max="8" width="13.5703125" style="14" customWidth="1"/>
    <col min="9" max="9" width="13.7109375" style="49" customWidth="1"/>
    <col min="10" max="10" width="14.140625" customWidth="1"/>
    <col min="11" max="13" width="15.7109375" style="2" customWidth="1"/>
    <col min="14" max="17" width="15.7109375" customWidth="1"/>
  </cols>
  <sheetData>
    <row r="1" spans="1:10" ht="91.5" customHeight="1" x14ac:dyDescent="0.2">
      <c r="A1" s="48"/>
      <c r="C1" s="50"/>
      <c r="D1" s="50"/>
      <c r="E1" s="50"/>
      <c r="F1" s="139" t="s">
        <v>643</v>
      </c>
      <c r="G1" s="139"/>
      <c r="H1" s="139"/>
      <c r="I1" s="139"/>
      <c r="J1" s="139"/>
    </row>
    <row r="2" spans="1:10" ht="29.25" customHeight="1" x14ac:dyDescent="0.2">
      <c r="A2" s="2"/>
      <c r="B2" s="12"/>
      <c r="C2" s="12"/>
      <c r="D2" s="12"/>
      <c r="E2" s="12"/>
      <c r="F2" s="12"/>
      <c r="G2" s="12"/>
      <c r="H2" s="12"/>
      <c r="I2" s="51"/>
      <c r="J2" s="2"/>
    </row>
    <row r="3" spans="1:10" ht="12.75" customHeight="1" x14ac:dyDescent="0.25">
      <c r="A3" s="140" t="s">
        <v>531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 x14ac:dyDescent="0.25">
      <c r="A4" s="54"/>
      <c r="B4" s="54"/>
      <c r="C4" s="54"/>
      <c r="D4" s="54"/>
      <c r="E4" s="54"/>
      <c r="F4" s="54"/>
      <c r="G4" s="54"/>
      <c r="H4" s="55"/>
      <c r="I4" s="55"/>
      <c r="J4" s="55"/>
    </row>
    <row r="5" spans="1:10" ht="12.75" customHeight="1" x14ac:dyDescent="0.25">
      <c r="A5" s="54"/>
      <c r="B5" s="54"/>
      <c r="C5" s="54"/>
      <c r="D5" s="54"/>
      <c r="E5" s="54"/>
      <c r="F5" s="54"/>
      <c r="G5" s="54"/>
      <c r="H5" s="84"/>
      <c r="I5" s="84"/>
      <c r="J5" s="91" t="s">
        <v>642</v>
      </c>
    </row>
    <row r="6" spans="1:10" ht="53.25" customHeight="1" x14ac:dyDescent="0.2">
      <c r="A6" s="71" t="s">
        <v>215</v>
      </c>
      <c r="B6" s="9" t="s">
        <v>104</v>
      </c>
      <c r="C6" s="9" t="s">
        <v>115</v>
      </c>
      <c r="D6" s="9" t="s">
        <v>116</v>
      </c>
      <c r="E6" s="9" t="s">
        <v>431</v>
      </c>
      <c r="F6" s="10" t="s">
        <v>121</v>
      </c>
      <c r="G6" s="10"/>
      <c r="H6" s="72" t="s">
        <v>392</v>
      </c>
      <c r="I6" s="72" t="s">
        <v>393</v>
      </c>
      <c r="J6" s="72" t="s">
        <v>394</v>
      </c>
    </row>
    <row r="7" spans="1:10" x14ac:dyDescent="0.2">
      <c r="A7" s="1" t="s">
        <v>73</v>
      </c>
      <c r="B7" s="1" t="s">
        <v>69</v>
      </c>
      <c r="C7" s="1" t="s">
        <v>70</v>
      </c>
      <c r="D7" s="1" t="s">
        <v>71</v>
      </c>
      <c r="E7" s="1" t="s">
        <v>155</v>
      </c>
      <c r="F7" s="1" t="s">
        <v>72</v>
      </c>
      <c r="G7" s="1" t="s">
        <v>156</v>
      </c>
      <c r="H7" s="1" t="s">
        <v>157</v>
      </c>
      <c r="I7" s="1" t="s">
        <v>158</v>
      </c>
      <c r="J7" s="1" t="s">
        <v>217</v>
      </c>
    </row>
    <row r="8" spans="1:10" ht="18.75" customHeight="1" x14ac:dyDescent="0.2">
      <c r="A8" s="73" t="s">
        <v>114</v>
      </c>
      <c r="B8" s="74"/>
      <c r="C8" s="74"/>
      <c r="D8" s="74"/>
      <c r="E8" s="75"/>
      <c r="F8" s="74"/>
      <c r="G8" s="74"/>
      <c r="H8" s="21">
        <f>H9+H230+H288+H301+H376+H396+H596+H723</f>
        <v>3447277980</v>
      </c>
      <c r="I8" s="21">
        <f>I9+I230+I288+I301+I376+I396+I596+I723</f>
        <v>3230102400</v>
      </c>
      <c r="J8" s="21">
        <f>J9+J230+J288+J301+J376+J396+J596+J723</f>
        <v>2611573300</v>
      </c>
    </row>
    <row r="9" spans="1:10" x14ac:dyDescent="0.2">
      <c r="A9" s="24" t="s">
        <v>89</v>
      </c>
      <c r="B9" s="22" t="s">
        <v>105</v>
      </c>
      <c r="C9" s="23"/>
      <c r="D9" s="23"/>
      <c r="E9" s="23"/>
      <c r="F9" s="23"/>
      <c r="G9" s="23"/>
      <c r="H9" s="26">
        <f>H10+H84+H91+H100+H139+H177+H180+H208+H214</f>
        <v>881963820</v>
      </c>
      <c r="I9" s="26">
        <f>I10+I84+I91+I100+I139+I177+I180+I208+I214</f>
        <v>1174673152</v>
      </c>
      <c r="J9" s="26">
        <f>J10+J84+J91+J100+J139+J177+J180+J208+J214</f>
        <v>478547252</v>
      </c>
    </row>
    <row r="10" spans="1:10" x14ac:dyDescent="0.2">
      <c r="A10" s="37" t="s">
        <v>119</v>
      </c>
      <c r="B10" s="38" t="s">
        <v>105</v>
      </c>
      <c r="C10" s="38" t="s">
        <v>117</v>
      </c>
      <c r="D10" s="38" t="s">
        <v>118</v>
      </c>
      <c r="E10" s="38"/>
      <c r="F10" s="38"/>
      <c r="G10" s="38"/>
      <c r="H10" s="39">
        <f>H11+H49+H52+H62+H64</f>
        <v>105417651</v>
      </c>
      <c r="I10" s="39">
        <f>I11+I49+I52+I62+I64</f>
        <v>91316352</v>
      </c>
      <c r="J10" s="39">
        <f>J11+J49+J52+J62+J64</f>
        <v>91350352</v>
      </c>
    </row>
    <row r="11" spans="1:10" x14ac:dyDescent="0.2">
      <c r="A11" s="42" t="s">
        <v>627</v>
      </c>
      <c r="B11" s="38" t="s">
        <v>105</v>
      </c>
      <c r="C11" s="38" t="s">
        <v>117</v>
      </c>
      <c r="D11" s="38" t="s">
        <v>118</v>
      </c>
      <c r="E11" s="38" t="s">
        <v>401</v>
      </c>
      <c r="F11" s="38"/>
      <c r="G11" s="38"/>
      <c r="H11" s="39">
        <f>H12+H15+H35+H39+H43+H67</f>
        <v>98195251</v>
      </c>
      <c r="I11" s="39">
        <f>I12+I15+I35+I39+I43+I67</f>
        <v>90721352</v>
      </c>
      <c r="J11" s="39">
        <f>J12+J15+J35+J39+J43+J67</f>
        <v>90755352</v>
      </c>
    </row>
    <row r="12" spans="1:10" x14ac:dyDescent="0.2">
      <c r="A12" s="37" t="s">
        <v>90</v>
      </c>
      <c r="B12" s="38" t="s">
        <v>105</v>
      </c>
      <c r="C12" s="38" t="s">
        <v>117</v>
      </c>
      <c r="D12" s="38" t="s">
        <v>120</v>
      </c>
      <c r="E12" s="38" t="s">
        <v>461</v>
      </c>
      <c r="F12" s="38"/>
      <c r="G12" s="38"/>
      <c r="H12" s="39">
        <f>H13+H14</f>
        <v>2052206</v>
      </c>
      <c r="I12" s="39">
        <f>I13+I14</f>
        <v>2052206</v>
      </c>
      <c r="J12" s="39">
        <f>J13+J14</f>
        <v>2052206</v>
      </c>
    </row>
    <row r="13" spans="1:10" x14ac:dyDescent="0.2">
      <c r="A13" s="47" t="s">
        <v>612</v>
      </c>
      <c r="B13" s="38" t="s">
        <v>105</v>
      </c>
      <c r="C13" s="38" t="s">
        <v>117</v>
      </c>
      <c r="D13" s="38" t="s">
        <v>120</v>
      </c>
      <c r="E13" s="38" t="s">
        <v>461</v>
      </c>
      <c r="F13" s="38" t="s">
        <v>122</v>
      </c>
      <c r="G13" s="38"/>
      <c r="H13" s="39">
        <v>1576195</v>
      </c>
      <c r="I13" s="39">
        <v>1576195</v>
      </c>
      <c r="J13" s="39">
        <v>1576195</v>
      </c>
    </row>
    <row r="14" spans="1:10" ht="33.75" x14ac:dyDescent="0.2">
      <c r="A14" s="47" t="s">
        <v>614</v>
      </c>
      <c r="B14" s="38" t="s">
        <v>105</v>
      </c>
      <c r="C14" s="38" t="s">
        <v>117</v>
      </c>
      <c r="D14" s="38" t="s">
        <v>120</v>
      </c>
      <c r="E14" s="38" t="s">
        <v>461</v>
      </c>
      <c r="F14" s="38" t="s">
        <v>613</v>
      </c>
      <c r="G14" s="38"/>
      <c r="H14" s="39">
        <v>476011</v>
      </c>
      <c r="I14" s="39">
        <v>476011</v>
      </c>
      <c r="J14" s="39">
        <v>476011</v>
      </c>
    </row>
    <row r="15" spans="1:10" ht="33.75" x14ac:dyDescent="0.2">
      <c r="A15" s="40" t="s">
        <v>402</v>
      </c>
      <c r="B15" s="38" t="s">
        <v>105</v>
      </c>
      <c r="C15" s="38" t="s">
        <v>117</v>
      </c>
      <c r="D15" s="38" t="s">
        <v>124</v>
      </c>
      <c r="E15" s="38"/>
      <c r="F15" s="94"/>
      <c r="G15" s="94"/>
      <c r="H15" s="95">
        <f>H16</f>
        <v>70515267</v>
      </c>
      <c r="I15" s="95">
        <f>I16</f>
        <v>71287119</v>
      </c>
      <c r="J15" s="95">
        <f>J16</f>
        <v>71287119</v>
      </c>
    </row>
    <row r="16" spans="1:10" ht="14.25" customHeight="1" x14ac:dyDescent="0.2">
      <c r="A16" s="42" t="s">
        <v>627</v>
      </c>
      <c r="B16" s="38" t="s">
        <v>105</v>
      </c>
      <c r="C16" s="38" t="s">
        <v>117</v>
      </c>
      <c r="D16" s="38" t="s">
        <v>124</v>
      </c>
      <c r="E16" s="38" t="s">
        <v>401</v>
      </c>
      <c r="F16" s="94"/>
      <c r="G16" s="94"/>
      <c r="H16" s="95">
        <f>H17+H21+H23+H31</f>
        <v>70515267</v>
      </c>
      <c r="I16" s="95">
        <f>I17+I21+I23+I31</f>
        <v>71287119</v>
      </c>
      <c r="J16" s="95">
        <f>J17+J21+J23+J31</f>
        <v>71287119</v>
      </c>
    </row>
    <row r="17" spans="1:10" ht="14.25" customHeight="1" x14ac:dyDescent="0.2">
      <c r="A17" s="56" t="s">
        <v>259</v>
      </c>
      <c r="B17" s="38" t="s">
        <v>105</v>
      </c>
      <c r="C17" s="38" t="s">
        <v>117</v>
      </c>
      <c r="D17" s="38" t="s">
        <v>124</v>
      </c>
      <c r="E17" s="38" t="s">
        <v>463</v>
      </c>
      <c r="F17" s="94"/>
      <c r="G17" s="94"/>
      <c r="H17" s="95">
        <f>SUM(H18:H20)</f>
        <v>834200</v>
      </c>
      <c r="I17" s="95">
        <f>SUM(I18:I20)</f>
        <v>834200</v>
      </c>
      <c r="J17" s="95">
        <f>SUM(J18:J20)</f>
        <v>834200</v>
      </c>
    </row>
    <row r="18" spans="1:10" ht="14.25" customHeight="1" x14ac:dyDescent="0.2">
      <c r="A18" s="47" t="s">
        <v>612</v>
      </c>
      <c r="B18" s="38" t="s">
        <v>105</v>
      </c>
      <c r="C18" s="38" t="s">
        <v>117</v>
      </c>
      <c r="D18" s="38" t="s">
        <v>124</v>
      </c>
      <c r="E18" s="38" t="s">
        <v>463</v>
      </c>
      <c r="F18" s="94" t="s">
        <v>122</v>
      </c>
      <c r="G18" s="94" t="s">
        <v>291</v>
      </c>
      <c r="H18" s="100">
        <v>633000</v>
      </c>
      <c r="I18" s="100">
        <v>633000</v>
      </c>
      <c r="J18" s="100">
        <v>633000</v>
      </c>
    </row>
    <row r="19" spans="1:10" ht="14.25" customHeight="1" x14ac:dyDescent="0.2">
      <c r="A19" s="47" t="s">
        <v>614</v>
      </c>
      <c r="B19" s="38" t="s">
        <v>105</v>
      </c>
      <c r="C19" s="38" t="s">
        <v>117</v>
      </c>
      <c r="D19" s="38" t="s">
        <v>124</v>
      </c>
      <c r="E19" s="38" t="s">
        <v>463</v>
      </c>
      <c r="F19" s="94" t="s">
        <v>613</v>
      </c>
      <c r="G19" s="94" t="s">
        <v>291</v>
      </c>
      <c r="H19" s="100">
        <v>191200</v>
      </c>
      <c r="I19" s="100">
        <v>191200</v>
      </c>
      <c r="J19" s="100">
        <v>191200</v>
      </c>
    </row>
    <row r="20" spans="1:10" ht="14.25" customHeight="1" x14ac:dyDescent="0.2">
      <c r="A20" s="37" t="s">
        <v>624</v>
      </c>
      <c r="B20" s="38" t="s">
        <v>105</v>
      </c>
      <c r="C20" s="38" t="s">
        <v>117</v>
      </c>
      <c r="D20" s="38" t="s">
        <v>124</v>
      </c>
      <c r="E20" s="38" t="s">
        <v>463</v>
      </c>
      <c r="F20" s="94" t="s">
        <v>127</v>
      </c>
      <c r="G20" s="94" t="s">
        <v>291</v>
      </c>
      <c r="H20" s="100">
        <v>10000</v>
      </c>
      <c r="I20" s="100">
        <v>10000</v>
      </c>
      <c r="J20" s="100">
        <v>10000</v>
      </c>
    </row>
    <row r="21" spans="1:10" ht="22.5" x14ac:dyDescent="0.2">
      <c r="A21" s="56" t="s">
        <v>403</v>
      </c>
      <c r="B21" s="38" t="s">
        <v>105</v>
      </c>
      <c r="C21" s="38" t="s">
        <v>117</v>
      </c>
      <c r="D21" s="38" t="s">
        <v>124</v>
      </c>
      <c r="E21" s="38" t="s">
        <v>464</v>
      </c>
      <c r="F21" s="94"/>
      <c r="G21" s="94"/>
      <c r="H21" s="101">
        <f>H22</f>
        <v>129900</v>
      </c>
      <c r="I21" s="101">
        <f>I22</f>
        <v>129900</v>
      </c>
      <c r="J21" s="101">
        <f>J22</f>
        <v>129900</v>
      </c>
    </row>
    <row r="22" spans="1:10" x14ac:dyDescent="0.2">
      <c r="A22" s="37" t="s">
        <v>624</v>
      </c>
      <c r="B22" s="38" t="s">
        <v>105</v>
      </c>
      <c r="C22" s="38" t="s">
        <v>117</v>
      </c>
      <c r="D22" s="38" t="s">
        <v>124</v>
      </c>
      <c r="E22" s="38" t="s">
        <v>464</v>
      </c>
      <c r="F22" s="94" t="s">
        <v>127</v>
      </c>
      <c r="G22" s="94" t="s">
        <v>291</v>
      </c>
      <c r="H22" s="100">
        <v>129900</v>
      </c>
      <c r="I22" s="100">
        <v>129900</v>
      </c>
      <c r="J22" s="100">
        <v>129900</v>
      </c>
    </row>
    <row r="23" spans="1:10" ht="22.5" x14ac:dyDescent="0.2">
      <c r="A23" s="42" t="s">
        <v>465</v>
      </c>
      <c r="B23" s="38" t="s">
        <v>105</v>
      </c>
      <c r="C23" s="38" t="s">
        <v>117</v>
      </c>
      <c r="D23" s="38" t="s">
        <v>124</v>
      </c>
      <c r="E23" s="38" t="s">
        <v>462</v>
      </c>
      <c r="F23" s="94"/>
      <c r="G23" s="94"/>
      <c r="H23" s="95">
        <f>SUM(H24:H30)</f>
        <v>69434867</v>
      </c>
      <c r="I23" s="95">
        <f>SUM(I24:I30)</f>
        <v>70206719</v>
      </c>
      <c r="J23" s="95">
        <f>SUM(J24:J30)</f>
        <v>70206719</v>
      </c>
    </row>
    <row r="24" spans="1:10" x14ac:dyDescent="0.2">
      <c r="A24" s="47" t="s">
        <v>612</v>
      </c>
      <c r="B24" s="38" t="s">
        <v>105</v>
      </c>
      <c r="C24" s="38" t="s">
        <v>117</v>
      </c>
      <c r="D24" s="38" t="s">
        <v>124</v>
      </c>
      <c r="E24" s="38" t="s">
        <v>462</v>
      </c>
      <c r="F24" s="94" t="s">
        <v>122</v>
      </c>
      <c r="G24" s="94"/>
      <c r="H24" s="102">
        <f>40643987+216319+389094-1330147</f>
        <v>39919253</v>
      </c>
      <c r="I24" s="102">
        <f>40643987+216319+389094</f>
        <v>41249400</v>
      </c>
      <c r="J24" s="102">
        <f>40643987+216319+389094</f>
        <v>41249400</v>
      </c>
    </row>
    <row r="25" spans="1:10" ht="22.5" x14ac:dyDescent="0.2">
      <c r="A25" s="37" t="s">
        <v>126</v>
      </c>
      <c r="B25" s="38" t="s">
        <v>105</v>
      </c>
      <c r="C25" s="38" t="s">
        <v>117</v>
      </c>
      <c r="D25" s="38" t="s">
        <v>124</v>
      </c>
      <c r="E25" s="38" t="s">
        <v>462</v>
      </c>
      <c r="F25" s="94" t="s">
        <v>125</v>
      </c>
      <c r="G25" s="94"/>
      <c r="H25" s="102">
        <v>400000</v>
      </c>
      <c r="I25" s="102">
        <v>400000</v>
      </c>
      <c r="J25" s="102">
        <v>400000</v>
      </c>
    </row>
    <row r="26" spans="1:10" ht="33.75" x14ac:dyDescent="0.2">
      <c r="A26" s="47" t="s">
        <v>614</v>
      </c>
      <c r="B26" s="38" t="s">
        <v>105</v>
      </c>
      <c r="C26" s="38" t="s">
        <v>117</v>
      </c>
      <c r="D26" s="38" t="s">
        <v>124</v>
      </c>
      <c r="E26" s="38" t="s">
        <v>462</v>
      </c>
      <c r="F26" s="94" t="s">
        <v>613</v>
      </c>
      <c r="G26" s="94"/>
      <c r="H26" s="102">
        <f>12274485+65328+117506-401705</f>
        <v>12055614</v>
      </c>
      <c r="I26" s="102">
        <f>12274485+65328+117506</f>
        <v>12457319</v>
      </c>
      <c r="J26" s="102">
        <f>12274485+65328+117506</f>
        <v>12457319</v>
      </c>
    </row>
    <row r="27" spans="1:10" ht="22.5" x14ac:dyDescent="0.2">
      <c r="A27" s="37" t="s">
        <v>261</v>
      </c>
      <c r="B27" s="38" t="s">
        <v>105</v>
      </c>
      <c r="C27" s="38" t="s">
        <v>117</v>
      </c>
      <c r="D27" s="38" t="s">
        <v>124</v>
      </c>
      <c r="E27" s="38" t="s">
        <v>462</v>
      </c>
      <c r="F27" s="94" t="s">
        <v>260</v>
      </c>
      <c r="G27" s="94"/>
      <c r="H27" s="102">
        <v>1500000</v>
      </c>
      <c r="I27" s="102">
        <v>1500000</v>
      </c>
      <c r="J27" s="102">
        <v>1500000</v>
      </c>
    </row>
    <row r="28" spans="1:10" x14ac:dyDescent="0.2">
      <c r="A28" s="37" t="s">
        <v>624</v>
      </c>
      <c r="B28" s="38" t="s">
        <v>105</v>
      </c>
      <c r="C28" s="38" t="s">
        <v>117</v>
      </c>
      <c r="D28" s="38" t="s">
        <v>124</v>
      </c>
      <c r="E28" s="38" t="s">
        <v>462</v>
      </c>
      <c r="F28" s="94" t="s">
        <v>127</v>
      </c>
      <c r="G28" s="94"/>
      <c r="H28" s="103">
        <f>14570000+600000-40000</f>
        <v>15130000</v>
      </c>
      <c r="I28" s="102">
        <f>14570000+600000-1000000</f>
        <v>14170000</v>
      </c>
      <c r="J28" s="102">
        <f>14570000+600000-1000000</f>
        <v>14170000</v>
      </c>
    </row>
    <row r="29" spans="1:10" x14ac:dyDescent="0.2">
      <c r="A29" s="37" t="s">
        <v>130</v>
      </c>
      <c r="B29" s="38" t="s">
        <v>105</v>
      </c>
      <c r="C29" s="38" t="s">
        <v>117</v>
      </c>
      <c r="D29" s="38" t="s">
        <v>124</v>
      </c>
      <c r="E29" s="38" t="s">
        <v>462</v>
      </c>
      <c r="F29" s="94" t="s">
        <v>128</v>
      </c>
      <c r="G29" s="94"/>
      <c r="H29" s="102">
        <v>350000</v>
      </c>
      <c r="I29" s="102">
        <v>350000</v>
      </c>
      <c r="J29" s="102">
        <v>350000</v>
      </c>
    </row>
    <row r="30" spans="1:10" x14ac:dyDescent="0.2">
      <c r="A30" s="37" t="s">
        <v>131</v>
      </c>
      <c r="B30" s="38" t="s">
        <v>105</v>
      </c>
      <c r="C30" s="38" t="s">
        <v>117</v>
      </c>
      <c r="D30" s="38" t="s">
        <v>124</v>
      </c>
      <c r="E30" s="38" t="s">
        <v>462</v>
      </c>
      <c r="F30" s="94" t="s">
        <v>129</v>
      </c>
      <c r="G30" s="94"/>
      <c r="H30" s="102">
        <v>80000</v>
      </c>
      <c r="I30" s="102">
        <v>80000</v>
      </c>
      <c r="J30" s="102">
        <v>80000</v>
      </c>
    </row>
    <row r="31" spans="1:10" ht="33.75" x14ac:dyDescent="0.2">
      <c r="A31" s="56" t="s">
        <v>91</v>
      </c>
      <c r="B31" s="38" t="s">
        <v>105</v>
      </c>
      <c r="C31" s="38" t="s">
        <v>117</v>
      </c>
      <c r="D31" s="38" t="s">
        <v>124</v>
      </c>
      <c r="E31" s="38" t="s">
        <v>466</v>
      </c>
      <c r="F31" s="94"/>
      <c r="G31" s="94"/>
      <c r="H31" s="101">
        <f>SUM(H32:H34)</f>
        <v>116300</v>
      </c>
      <c r="I31" s="101">
        <f>SUM(I32:I34)</f>
        <v>116300</v>
      </c>
      <c r="J31" s="101">
        <f>SUM(J32:J34)</f>
        <v>116300</v>
      </c>
    </row>
    <row r="32" spans="1:10" x14ac:dyDescent="0.2">
      <c r="A32" s="47" t="s">
        <v>612</v>
      </c>
      <c r="B32" s="38" t="s">
        <v>105</v>
      </c>
      <c r="C32" s="38" t="s">
        <v>117</v>
      </c>
      <c r="D32" s="38" t="s">
        <v>124</v>
      </c>
      <c r="E32" s="38" t="s">
        <v>466</v>
      </c>
      <c r="F32" s="94" t="s">
        <v>122</v>
      </c>
      <c r="G32" s="94" t="s">
        <v>291</v>
      </c>
      <c r="H32" s="100">
        <v>68200</v>
      </c>
      <c r="I32" s="100">
        <v>68200</v>
      </c>
      <c r="J32" s="100">
        <v>68200</v>
      </c>
    </row>
    <row r="33" spans="1:10" ht="33.75" x14ac:dyDescent="0.2">
      <c r="A33" s="47" t="s">
        <v>614</v>
      </c>
      <c r="B33" s="38" t="s">
        <v>105</v>
      </c>
      <c r="C33" s="38" t="s">
        <v>117</v>
      </c>
      <c r="D33" s="38" t="s">
        <v>124</v>
      </c>
      <c r="E33" s="38" t="s">
        <v>466</v>
      </c>
      <c r="F33" s="94" t="s">
        <v>613</v>
      </c>
      <c r="G33" s="94" t="s">
        <v>291</v>
      </c>
      <c r="H33" s="100">
        <v>20600</v>
      </c>
      <c r="I33" s="100">
        <v>20600</v>
      </c>
      <c r="J33" s="100">
        <v>20600</v>
      </c>
    </row>
    <row r="34" spans="1:10" x14ac:dyDescent="0.2">
      <c r="A34" s="37" t="s">
        <v>624</v>
      </c>
      <c r="B34" s="38" t="s">
        <v>105</v>
      </c>
      <c r="C34" s="38" t="s">
        <v>117</v>
      </c>
      <c r="D34" s="38" t="s">
        <v>124</v>
      </c>
      <c r="E34" s="38" t="s">
        <v>466</v>
      </c>
      <c r="F34" s="94" t="s">
        <v>127</v>
      </c>
      <c r="G34" s="94" t="s">
        <v>291</v>
      </c>
      <c r="H34" s="100">
        <v>27500</v>
      </c>
      <c r="I34" s="100">
        <v>27500</v>
      </c>
      <c r="J34" s="100">
        <v>27500</v>
      </c>
    </row>
    <row r="35" spans="1:10" x14ac:dyDescent="0.2">
      <c r="A35" s="37" t="s">
        <v>53</v>
      </c>
      <c r="B35" s="38" t="s">
        <v>105</v>
      </c>
      <c r="C35" s="38" t="s">
        <v>117</v>
      </c>
      <c r="D35" s="38" t="s">
        <v>142</v>
      </c>
      <c r="E35" s="38"/>
      <c r="F35" s="94"/>
      <c r="G35" s="94"/>
      <c r="H35" s="102">
        <f>H36</f>
        <v>7000</v>
      </c>
      <c r="I35" s="102">
        <f t="shared" ref="I35:J37" si="0">I36</f>
        <v>7500</v>
      </c>
      <c r="J35" s="102">
        <f t="shared" si="0"/>
        <v>41500</v>
      </c>
    </row>
    <row r="36" spans="1:10" x14ac:dyDescent="0.2">
      <c r="A36" s="42" t="s">
        <v>627</v>
      </c>
      <c r="B36" s="38" t="s">
        <v>105</v>
      </c>
      <c r="C36" s="38" t="s">
        <v>117</v>
      </c>
      <c r="D36" s="38" t="s">
        <v>142</v>
      </c>
      <c r="E36" s="38" t="s">
        <v>401</v>
      </c>
      <c r="F36" s="94"/>
      <c r="G36" s="94"/>
      <c r="H36" s="104">
        <f>H37</f>
        <v>7000</v>
      </c>
      <c r="I36" s="104">
        <f t="shared" si="0"/>
        <v>7500</v>
      </c>
      <c r="J36" s="104">
        <f t="shared" si="0"/>
        <v>41500</v>
      </c>
    </row>
    <row r="37" spans="1:10" ht="22.5" customHeight="1" x14ac:dyDescent="0.2">
      <c r="A37" s="47" t="s">
        <v>55</v>
      </c>
      <c r="B37" s="38" t="s">
        <v>105</v>
      </c>
      <c r="C37" s="38" t="s">
        <v>117</v>
      </c>
      <c r="D37" s="38" t="s">
        <v>142</v>
      </c>
      <c r="E37" s="46" t="s">
        <v>467</v>
      </c>
      <c r="F37" s="94"/>
      <c r="G37" s="94"/>
      <c r="H37" s="104">
        <f>H38</f>
        <v>7000</v>
      </c>
      <c r="I37" s="104">
        <f t="shared" si="0"/>
        <v>7500</v>
      </c>
      <c r="J37" s="104">
        <f t="shared" si="0"/>
        <v>41500</v>
      </c>
    </row>
    <row r="38" spans="1:10" ht="22.5" customHeight="1" x14ac:dyDescent="0.2">
      <c r="A38" s="37" t="s">
        <v>56</v>
      </c>
      <c r="B38" s="38" t="s">
        <v>105</v>
      </c>
      <c r="C38" s="38" t="s">
        <v>117</v>
      </c>
      <c r="D38" s="38" t="s">
        <v>142</v>
      </c>
      <c r="E38" s="46" t="s">
        <v>467</v>
      </c>
      <c r="F38" s="94" t="s">
        <v>54</v>
      </c>
      <c r="G38" s="94" t="s">
        <v>291</v>
      </c>
      <c r="H38" s="100">
        <v>7000</v>
      </c>
      <c r="I38" s="100">
        <v>7500</v>
      </c>
      <c r="J38" s="100">
        <v>41500</v>
      </c>
    </row>
    <row r="39" spans="1:10" x14ac:dyDescent="0.2">
      <c r="A39" s="37" t="s">
        <v>468</v>
      </c>
      <c r="B39" s="38" t="s">
        <v>105</v>
      </c>
      <c r="C39" s="38" t="s">
        <v>117</v>
      </c>
      <c r="D39" s="38" t="s">
        <v>146</v>
      </c>
      <c r="E39" s="38"/>
      <c r="F39" s="94"/>
      <c r="G39" s="94"/>
      <c r="H39" s="104">
        <f>H40</f>
        <v>3875370</v>
      </c>
      <c r="I39" s="104">
        <f t="shared" ref="I39:J41" si="1">I40</f>
        <v>0</v>
      </c>
      <c r="J39" s="104">
        <f t="shared" si="1"/>
        <v>0</v>
      </c>
    </row>
    <row r="40" spans="1:10" x14ac:dyDescent="0.2">
      <c r="A40" s="42" t="s">
        <v>627</v>
      </c>
      <c r="B40" s="38" t="s">
        <v>105</v>
      </c>
      <c r="C40" s="38" t="s">
        <v>117</v>
      </c>
      <c r="D40" s="38" t="s">
        <v>146</v>
      </c>
      <c r="E40" s="38" t="s">
        <v>401</v>
      </c>
      <c r="F40" s="94"/>
      <c r="G40" s="94"/>
      <c r="H40" s="104">
        <f>H41</f>
        <v>3875370</v>
      </c>
      <c r="I40" s="104">
        <f t="shared" si="1"/>
        <v>0</v>
      </c>
      <c r="J40" s="104">
        <f t="shared" si="1"/>
        <v>0</v>
      </c>
    </row>
    <row r="41" spans="1:10" x14ac:dyDescent="0.2">
      <c r="A41" s="42" t="s">
        <v>469</v>
      </c>
      <c r="B41" s="38" t="s">
        <v>105</v>
      </c>
      <c r="C41" s="38" t="s">
        <v>117</v>
      </c>
      <c r="D41" s="38" t="s">
        <v>146</v>
      </c>
      <c r="E41" s="38" t="s">
        <v>470</v>
      </c>
      <c r="F41" s="94"/>
      <c r="G41" s="94"/>
      <c r="H41" s="104">
        <f>H42</f>
        <v>3875370</v>
      </c>
      <c r="I41" s="104">
        <f t="shared" si="1"/>
        <v>0</v>
      </c>
      <c r="J41" s="104">
        <f t="shared" si="1"/>
        <v>0</v>
      </c>
    </row>
    <row r="42" spans="1:10" ht="22.5" customHeight="1" x14ac:dyDescent="0.2">
      <c r="A42" s="37" t="s">
        <v>56</v>
      </c>
      <c r="B42" s="38" t="s">
        <v>105</v>
      </c>
      <c r="C42" s="38" t="s">
        <v>117</v>
      </c>
      <c r="D42" s="38" t="s">
        <v>146</v>
      </c>
      <c r="E42" s="38" t="s">
        <v>470</v>
      </c>
      <c r="F42" s="94" t="s">
        <v>166</v>
      </c>
      <c r="G42" s="94"/>
      <c r="H42" s="102">
        <v>3875370</v>
      </c>
      <c r="I42" s="102"/>
      <c r="J42" s="102"/>
    </row>
    <row r="43" spans="1:10" x14ac:dyDescent="0.2">
      <c r="A43" s="37" t="s">
        <v>448</v>
      </c>
      <c r="B43" s="38" t="s">
        <v>105</v>
      </c>
      <c r="C43" s="38" t="s">
        <v>117</v>
      </c>
      <c r="D43" s="38" t="s">
        <v>150</v>
      </c>
      <c r="E43" s="38"/>
      <c r="F43" s="94"/>
      <c r="G43" s="94"/>
      <c r="H43" s="95">
        <f>H44+H46</f>
        <v>5432431</v>
      </c>
      <c r="I43" s="95">
        <f>I44+I46</f>
        <v>836550</v>
      </c>
      <c r="J43" s="95">
        <f>J44+J46</f>
        <v>836550</v>
      </c>
    </row>
    <row r="44" spans="1:10" x14ac:dyDescent="0.2">
      <c r="A44" s="41" t="s">
        <v>419</v>
      </c>
      <c r="B44" s="38" t="s">
        <v>105</v>
      </c>
      <c r="C44" s="38" t="s">
        <v>117</v>
      </c>
      <c r="D44" s="38" t="s">
        <v>150</v>
      </c>
      <c r="E44" s="38" t="s">
        <v>471</v>
      </c>
      <c r="F44" s="94"/>
      <c r="G44" s="94"/>
      <c r="H44" s="95">
        <f>H45</f>
        <v>2468928</v>
      </c>
      <c r="I44" s="95">
        <f>I45</f>
        <v>0</v>
      </c>
      <c r="J44" s="95">
        <f>J45</f>
        <v>0</v>
      </c>
    </row>
    <row r="45" spans="1:10" x14ac:dyDescent="0.2">
      <c r="A45" s="37" t="s">
        <v>420</v>
      </c>
      <c r="B45" s="38" t="s">
        <v>105</v>
      </c>
      <c r="C45" s="38" t="s">
        <v>117</v>
      </c>
      <c r="D45" s="38" t="s">
        <v>150</v>
      </c>
      <c r="E45" s="38" t="s">
        <v>471</v>
      </c>
      <c r="F45" s="94" t="s">
        <v>418</v>
      </c>
      <c r="G45" s="94"/>
      <c r="H45" s="95">
        <f>2700000-506600-100000-22000-285313-70000-50000+506600+290200+6041</f>
        <v>2468928</v>
      </c>
      <c r="I45" s="95"/>
      <c r="J45" s="95"/>
    </row>
    <row r="46" spans="1:10" x14ac:dyDescent="0.2">
      <c r="A46" s="41" t="s">
        <v>419</v>
      </c>
      <c r="B46" s="38" t="s">
        <v>105</v>
      </c>
      <c r="C46" s="38" t="s">
        <v>117</v>
      </c>
      <c r="D46" s="38" t="s">
        <v>150</v>
      </c>
      <c r="E46" s="38" t="s">
        <v>472</v>
      </c>
      <c r="F46" s="94"/>
      <c r="G46" s="94"/>
      <c r="H46" s="95">
        <f>H47</f>
        <v>2963503</v>
      </c>
      <c r="I46" s="95">
        <f>I47</f>
        <v>836550</v>
      </c>
      <c r="J46" s="95">
        <f>J47</f>
        <v>836550</v>
      </c>
    </row>
    <row r="47" spans="1:10" x14ac:dyDescent="0.2">
      <c r="A47" s="37" t="s">
        <v>420</v>
      </c>
      <c r="B47" s="38" t="s">
        <v>105</v>
      </c>
      <c r="C47" s="38" t="s">
        <v>117</v>
      </c>
      <c r="D47" s="38" t="s">
        <v>150</v>
      </c>
      <c r="E47" s="38" t="s">
        <v>472</v>
      </c>
      <c r="F47" s="94" t="s">
        <v>418</v>
      </c>
      <c r="G47" s="94"/>
      <c r="H47" s="95">
        <f>836550+1330147+401705+184432+55698+119025+35946</f>
        <v>2963503</v>
      </c>
      <c r="I47" s="95">
        <v>836550</v>
      </c>
      <c r="J47" s="95">
        <v>836550</v>
      </c>
    </row>
    <row r="48" spans="1:10" x14ac:dyDescent="0.2">
      <c r="A48" s="41" t="s">
        <v>134</v>
      </c>
      <c r="B48" s="38" t="s">
        <v>105</v>
      </c>
      <c r="C48" s="38" t="s">
        <v>117</v>
      </c>
      <c r="D48" s="38" t="s">
        <v>132</v>
      </c>
      <c r="E48" s="38"/>
      <c r="F48" s="94"/>
      <c r="G48" s="94"/>
      <c r="H48" s="95">
        <f>H49+H52+H61+H67+H64</f>
        <v>23535377</v>
      </c>
      <c r="I48" s="95">
        <f>I49+I52+I61+I67+I64</f>
        <v>17132977</v>
      </c>
      <c r="J48" s="95">
        <f>J49+J52+J61+J67+J64</f>
        <v>17132977</v>
      </c>
    </row>
    <row r="49" spans="1:10" ht="22.5" x14ac:dyDescent="0.2">
      <c r="A49" s="40" t="s">
        <v>62</v>
      </c>
      <c r="B49" s="38" t="s">
        <v>105</v>
      </c>
      <c r="C49" s="38" t="s">
        <v>117</v>
      </c>
      <c r="D49" s="38" t="s">
        <v>132</v>
      </c>
      <c r="E49" s="38" t="s">
        <v>414</v>
      </c>
      <c r="F49" s="94"/>
      <c r="G49" s="94"/>
      <c r="H49" s="95">
        <f t="shared" ref="H49:J50" si="2">H50</f>
        <v>515000</v>
      </c>
      <c r="I49" s="95">
        <f t="shared" si="2"/>
        <v>515000</v>
      </c>
      <c r="J49" s="95">
        <f t="shared" si="2"/>
        <v>515000</v>
      </c>
    </row>
    <row r="50" spans="1:10" x14ac:dyDescent="0.2">
      <c r="A50" s="37" t="s">
        <v>412</v>
      </c>
      <c r="B50" s="38" t="s">
        <v>105</v>
      </c>
      <c r="C50" s="38" t="s">
        <v>117</v>
      </c>
      <c r="D50" s="38" t="s">
        <v>132</v>
      </c>
      <c r="E50" s="38" t="s">
        <v>473</v>
      </c>
      <c r="F50" s="94"/>
      <c r="G50" s="94"/>
      <c r="H50" s="95">
        <f t="shared" si="2"/>
        <v>515000</v>
      </c>
      <c r="I50" s="95">
        <f t="shared" si="2"/>
        <v>515000</v>
      </c>
      <c r="J50" s="95">
        <f t="shared" si="2"/>
        <v>515000</v>
      </c>
    </row>
    <row r="51" spans="1:10" x14ac:dyDescent="0.2">
      <c r="A51" s="37" t="s">
        <v>624</v>
      </c>
      <c r="B51" s="38" t="s">
        <v>105</v>
      </c>
      <c r="C51" s="38" t="s">
        <v>117</v>
      </c>
      <c r="D51" s="38" t="s">
        <v>132</v>
      </c>
      <c r="E51" s="38" t="s">
        <v>473</v>
      </c>
      <c r="F51" s="94" t="s">
        <v>127</v>
      </c>
      <c r="G51" s="94"/>
      <c r="H51" s="95">
        <v>515000</v>
      </c>
      <c r="I51" s="95">
        <v>515000</v>
      </c>
      <c r="J51" s="95">
        <v>515000</v>
      </c>
    </row>
    <row r="52" spans="1:10" ht="24" customHeight="1" x14ac:dyDescent="0.2">
      <c r="A52" s="40" t="s">
        <v>50</v>
      </c>
      <c r="B52" s="38" t="s">
        <v>105</v>
      </c>
      <c r="C52" s="38" t="s">
        <v>117</v>
      </c>
      <c r="D52" s="38" t="s">
        <v>132</v>
      </c>
      <c r="E52" s="38" t="s">
        <v>49</v>
      </c>
      <c r="F52" s="94"/>
      <c r="G52" s="94"/>
      <c r="H52" s="95">
        <f>H54+H58</f>
        <v>6587400</v>
      </c>
      <c r="I52" s="95">
        <f>I54+I58</f>
        <v>0</v>
      </c>
      <c r="J52" s="95">
        <f>J54+J58</f>
        <v>0</v>
      </c>
    </row>
    <row r="53" spans="1:10" ht="24" customHeight="1" x14ac:dyDescent="0.2">
      <c r="A53" s="85" t="s">
        <v>208</v>
      </c>
      <c r="B53" s="38" t="s">
        <v>105</v>
      </c>
      <c r="C53" s="38" t="s">
        <v>117</v>
      </c>
      <c r="D53" s="38" t="s">
        <v>132</v>
      </c>
      <c r="E53" s="38" t="s">
        <v>207</v>
      </c>
      <c r="F53" s="94"/>
      <c r="G53" s="94"/>
      <c r="H53" s="95">
        <f>H54</f>
        <v>1600000</v>
      </c>
      <c r="I53" s="95">
        <f>I54</f>
        <v>0</v>
      </c>
      <c r="J53" s="95">
        <f>J54</f>
        <v>0</v>
      </c>
    </row>
    <row r="54" spans="1:10" ht="21.75" customHeight="1" x14ac:dyDescent="0.2">
      <c r="A54" s="57" t="s">
        <v>474</v>
      </c>
      <c r="B54" s="38" t="s">
        <v>105</v>
      </c>
      <c r="C54" s="38" t="s">
        <v>117</v>
      </c>
      <c r="D54" s="38" t="s">
        <v>132</v>
      </c>
      <c r="E54" s="75" t="s">
        <v>209</v>
      </c>
      <c r="F54" s="94"/>
      <c r="G54" s="94"/>
      <c r="H54" s="95">
        <f>H55+H56</f>
        <v>1600000</v>
      </c>
      <c r="I54" s="95">
        <f>I55</f>
        <v>0</v>
      </c>
      <c r="J54" s="95">
        <f>J55</f>
        <v>0</v>
      </c>
    </row>
    <row r="55" spans="1:10" ht="21.75" customHeight="1" x14ac:dyDescent="0.2">
      <c r="A55" s="57" t="s">
        <v>33</v>
      </c>
      <c r="B55" s="38" t="s">
        <v>105</v>
      </c>
      <c r="C55" s="38" t="s">
        <v>117</v>
      </c>
      <c r="D55" s="38" t="s">
        <v>132</v>
      </c>
      <c r="E55" s="75" t="s">
        <v>209</v>
      </c>
      <c r="F55" s="94" t="s">
        <v>127</v>
      </c>
      <c r="G55" s="94"/>
      <c r="H55" s="95">
        <v>400000</v>
      </c>
      <c r="I55" s="95">
        <v>0</v>
      </c>
      <c r="J55" s="95">
        <v>0</v>
      </c>
    </row>
    <row r="56" spans="1:10" ht="21.75" customHeight="1" x14ac:dyDescent="0.2">
      <c r="A56" s="57" t="s">
        <v>33</v>
      </c>
      <c r="B56" s="38" t="s">
        <v>105</v>
      </c>
      <c r="C56" s="38" t="s">
        <v>117</v>
      </c>
      <c r="D56" s="38" t="s">
        <v>132</v>
      </c>
      <c r="E56" s="75" t="s">
        <v>209</v>
      </c>
      <c r="F56" s="94" t="s">
        <v>127</v>
      </c>
      <c r="G56" s="94" t="s">
        <v>291</v>
      </c>
      <c r="H56" s="95">
        <v>1200000</v>
      </c>
      <c r="I56" s="95">
        <v>0</v>
      </c>
      <c r="J56" s="95">
        <v>0</v>
      </c>
    </row>
    <row r="57" spans="1:10" ht="21.75" customHeight="1" x14ac:dyDescent="0.2">
      <c r="A57" s="85" t="s">
        <v>211</v>
      </c>
      <c r="B57" s="38" t="s">
        <v>105</v>
      </c>
      <c r="C57" s="38" t="s">
        <v>117</v>
      </c>
      <c r="D57" s="38" t="s">
        <v>132</v>
      </c>
      <c r="E57" s="38" t="s">
        <v>210</v>
      </c>
      <c r="F57" s="94"/>
      <c r="G57" s="94"/>
      <c r="H57" s="95">
        <f>H58</f>
        <v>4987400</v>
      </c>
      <c r="I57" s="95">
        <f>I58</f>
        <v>0</v>
      </c>
      <c r="J57" s="95">
        <f>J58</f>
        <v>0</v>
      </c>
    </row>
    <row r="58" spans="1:10" ht="21.75" customHeight="1" x14ac:dyDescent="0.2">
      <c r="A58" s="57" t="s">
        <v>475</v>
      </c>
      <c r="B58" s="38" t="s">
        <v>105</v>
      </c>
      <c r="C58" s="38" t="s">
        <v>117</v>
      </c>
      <c r="D58" s="38" t="s">
        <v>132</v>
      </c>
      <c r="E58" s="75" t="s">
        <v>212</v>
      </c>
      <c r="F58" s="94"/>
      <c r="G58" s="94"/>
      <c r="H58" s="95">
        <f>H59+H60</f>
        <v>4987400</v>
      </c>
      <c r="I58" s="95">
        <f>I59</f>
        <v>0</v>
      </c>
      <c r="J58" s="95">
        <f>J59</f>
        <v>0</v>
      </c>
    </row>
    <row r="59" spans="1:10" ht="21.75" customHeight="1" x14ac:dyDescent="0.2">
      <c r="A59" s="57" t="s">
        <v>33</v>
      </c>
      <c r="B59" s="38" t="s">
        <v>105</v>
      </c>
      <c r="C59" s="38" t="s">
        <v>117</v>
      </c>
      <c r="D59" s="38" t="s">
        <v>132</v>
      </c>
      <c r="E59" s="75" t="s">
        <v>212</v>
      </c>
      <c r="F59" s="94" t="s">
        <v>127</v>
      </c>
      <c r="G59" s="94"/>
      <c r="H59" s="95">
        <v>500000</v>
      </c>
      <c r="I59" s="95">
        <v>0</v>
      </c>
      <c r="J59" s="95">
        <v>0</v>
      </c>
    </row>
    <row r="60" spans="1:10" ht="21.75" customHeight="1" x14ac:dyDescent="0.2">
      <c r="A60" s="57" t="s">
        <v>33</v>
      </c>
      <c r="B60" s="38" t="s">
        <v>105</v>
      </c>
      <c r="C60" s="38" t="s">
        <v>117</v>
      </c>
      <c r="D60" s="38" t="s">
        <v>132</v>
      </c>
      <c r="E60" s="75" t="s">
        <v>212</v>
      </c>
      <c r="F60" s="94" t="s">
        <v>127</v>
      </c>
      <c r="G60" s="94" t="s">
        <v>291</v>
      </c>
      <c r="H60" s="95">
        <v>4487400</v>
      </c>
      <c r="I60" s="95">
        <v>0</v>
      </c>
      <c r="J60" s="95">
        <v>0</v>
      </c>
    </row>
    <row r="61" spans="1:10" ht="13.5" customHeight="1" x14ac:dyDescent="0.2">
      <c r="A61" s="40" t="s">
        <v>61</v>
      </c>
      <c r="B61" s="38" t="s">
        <v>105</v>
      </c>
      <c r="C61" s="38" t="s">
        <v>117</v>
      </c>
      <c r="D61" s="38" t="s">
        <v>132</v>
      </c>
      <c r="E61" s="38" t="s">
        <v>60</v>
      </c>
      <c r="F61" s="94"/>
      <c r="G61" s="94"/>
      <c r="H61" s="95">
        <f t="shared" ref="H61:J62" si="3">H62</f>
        <v>80000</v>
      </c>
      <c r="I61" s="95">
        <f t="shared" si="3"/>
        <v>80000</v>
      </c>
      <c r="J61" s="95">
        <f t="shared" si="3"/>
        <v>80000</v>
      </c>
    </row>
    <row r="62" spans="1:10" ht="13.5" customHeight="1" x14ac:dyDescent="0.2">
      <c r="A62" s="40" t="s">
        <v>26</v>
      </c>
      <c r="B62" s="38" t="s">
        <v>105</v>
      </c>
      <c r="C62" s="38" t="s">
        <v>117</v>
      </c>
      <c r="D62" s="38" t="s">
        <v>132</v>
      </c>
      <c r="E62" s="38" t="s">
        <v>476</v>
      </c>
      <c r="F62" s="94"/>
      <c r="G62" s="94"/>
      <c r="H62" s="95">
        <f t="shared" si="3"/>
        <v>80000</v>
      </c>
      <c r="I62" s="95">
        <f t="shared" si="3"/>
        <v>80000</v>
      </c>
      <c r="J62" s="95">
        <f t="shared" si="3"/>
        <v>80000</v>
      </c>
    </row>
    <row r="63" spans="1:10" ht="13.5" customHeight="1" x14ac:dyDescent="0.2">
      <c r="A63" s="40" t="s">
        <v>625</v>
      </c>
      <c r="B63" s="38" t="s">
        <v>105</v>
      </c>
      <c r="C63" s="38" t="s">
        <v>117</v>
      </c>
      <c r="D63" s="38" t="s">
        <v>132</v>
      </c>
      <c r="E63" s="38" t="s">
        <v>476</v>
      </c>
      <c r="F63" s="94" t="s">
        <v>127</v>
      </c>
      <c r="G63" s="94"/>
      <c r="H63" s="95">
        <v>80000</v>
      </c>
      <c r="I63" s="95">
        <v>80000</v>
      </c>
      <c r="J63" s="95">
        <v>80000</v>
      </c>
    </row>
    <row r="64" spans="1:10" ht="13.5" customHeight="1" x14ac:dyDescent="0.2">
      <c r="A64" s="40" t="s">
        <v>202</v>
      </c>
      <c r="B64" s="38" t="s">
        <v>105</v>
      </c>
      <c r="C64" s="38" t="s">
        <v>117</v>
      </c>
      <c r="D64" s="38" t="s">
        <v>132</v>
      </c>
      <c r="E64" s="38" t="s">
        <v>203</v>
      </c>
      <c r="F64" s="94"/>
      <c r="G64" s="94"/>
      <c r="H64" s="95">
        <f t="shared" ref="H64:J65" si="4">H65</f>
        <v>40000</v>
      </c>
      <c r="I64" s="95">
        <f t="shared" si="4"/>
        <v>0</v>
      </c>
      <c r="J64" s="95">
        <f t="shared" si="4"/>
        <v>0</v>
      </c>
    </row>
    <row r="65" spans="1:10" ht="13.5" customHeight="1" x14ac:dyDescent="0.2">
      <c r="A65" s="40" t="s">
        <v>204</v>
      </c>
      <c r="B65" s="38" t="s">
        <v>105</v>
      </c>
      <c r="C65" s="38" t="s">
        <v>117</v>
      </c>
      <c r="D65" s="38" t="s">
        <v>132</v>
      </c>
      <c r="E65" s="38" t="s">
        <v>205</v>
      </c>
      <c r="F65" s="94"/>
      <c r="G65" s="94"/>
      <c r="H65" s="95">
        <f t="shared" si="4"/>
        <v>40000</v>
      </c>
      <c r="I65" s="95">
        <f t="shared" si="4"/>
        <v>0</v>
      </c>
      <c r="J65" s="95">
        <f t="shared" si="4"/>
        <v>0</v>
      </c>
    </row>
    <row r="66" spans="1:10" ht="13.5" customHeight="1" x14ac:dyDescent="0.2">
      <c r="A66" s="40" t="s">
        <v>625</v>
      </c>
      <c r="B66" s="38" t="s">
        <v>105</v>
      </c>
      <c r="C66" s="38" t="s">
        <v>117</v>
      </c>
      <c r="D66" s="38" t="s">
        <v>132</v>
      </c>
      <c r="E66" s="38" t="s">
        <v>205</v>
      </c>
      <c r="F66" s="94" t="s">
        <v>127</v>
      </c>
      <c r="G66" s="94"/>
      <c r="H66" s="92">
        <v>40000</v>
      </c>
      <c r="I66" s="95">
        <v>0</v>
      </c>
      <c r="J66" s="95">
        <v>0</v>
      </c>
    </row>
    <row r="67" spans="1:10" x14ac:dyDescent="0.2">
      <c r="A67" s="42" t="s">
        <v>627</v>
      </c>
      <c r="B67" s="38" t="s">
        <v>105</v>
      </c>
      <c r="C67" s="38" t="s">
        <v>117</v>
      </c>
      <c r="D67" s="38" t="s">
        <v>132</v>
      </c>
      <c r="E67" s="38" t="s">
        <v>401</v>
      </c>
      <c r="F67" s="94"/>
      <c r="G67" s="94"/>
      <c r="H67" s="95">
        <f>H68+H70+H72+H74+H82</f>
        <v>16312977</v>
      </c>
      <c r="I67" s="95">
        <f>I68+I70+I72+I74+I82</f>
        <v>16537977</v>
      </c>
      <c r="J67" s="95">
        <f>J68+J70+J72+J74+J82</f>
        <v>16537977</v>
      </c>
    </row>
    <row r="68" spans="1:10" ht="22.5" x14ac:dyDescent="0.2">
      <c r="A68" s="41" t="s">
        <v>282</v>
      </c>
      <c r="B68" s="38" t="s">
        <v>105</v>
      </c>
      <c r="C68" s="38" t="s">
        <v>117</v>
      </c>
      <c r="D68" s="38" t="s">
        <v>132</v>
      </c>
      <c r="E68" s="38" t="s">
        <v>477</v>
      </c>
      <c r="F68" s="94"/>
      <c r="G68" s="94"/>
      <c r="H68" s="95">
        <f>H69</f>
        <v>30000</v>
      </c>
      <c r="I68" s="95">
        <f>I69</f>
        <v>30000</v>
      </c>
      <c r="J68" s="95">
        <f>J69</f>
        <v>30000</v>
      </c>
    </row>
    <row r="69" spans="1:10" x14ac:dyDescent="0.2">
      <c r="A69" s="41" t="s">
        <v>281</v>
      </c>
      <c r="B69" s="38" t="s">
        <v>105</v>
      </c>
      <c r="C69" s="38" t="s">
        <v>117</v>
      </c>
      <c r="D69" s="38" t="s">
        <v>132</v>
      </c>
      <c r="E69" s="38" t="s">
        <v>477</v>
      </c>
      <c r="F69" s="94" t="s">
        <v>280</v>
      </c>
      <c r="G69" s="94"/>
      <c r="H69" s="95">
        <v>30000</v>
      </c>
      <c r="I69" s="95">
        <v>30000</v>
      </c>
      <c r="J69" s="95">
        <v>30000</v>
      </c>
    </row>
    <row r="70" spans="1:10" ht="22.5" x14ac:dyDescent="0.2">
      <c r="A70" s="42" t="s">
        <v>432</v>
      </c>
      <c r="B70" s="38" t="s">
        <v>105</v>
      </c>
      <c r="C70" s="38" t="s">
        <v>117</v>
      </c>
      <c r="D70" s="38" t="s">
        <v>132</v>
      </c>
      <c r="E70" s="38" t="s">
        <v>462</v>
      </c>
      <c r="F70" s="94"/>
      <c r="G70" s="94"/>
      <c r="H70" s="95">
        <f>H71</f>
        <v>700000</v>
      </c>
      <c r="I70" s="95">
        <f>I71</f>
        <v>700000</v>
      </c>
      <c r="J70" s="95">
        <f>J71</f>
        <v>700000</v>
      </c>
    </row>
    <row r="71" spans="1:10" x14ac:dyDescent="0.2">
      <c r="A71" s="40" t="s">
        <v>625</v>
      </c>
      <c r="B71" s="38" t="s">
        <v>105</v>
      </c>
      <c r="C71" s="38" t="s">
        <v>117</v>
      </c>
      <c r="D71" s="38" t="s">
        <v>132</v>
      </c>
      <c r="E71" s="38" t="s">
        <v>462</v>
      </c>
      <c r="F71" s="94" t="s">
        <v>127</v>
      </c>
      <c r="G71" s="94"/>
      <c r="H71" s="95">
        <v>700000</v>
      </c>
      <c r="I71" s="95">
        <v>700000</v>
      </c>
      <c r="J71" s="95">
        <v>700000</v>
      </c>
    </row>
    <row r="72" spans="1:10" ht="22.5" x14ac:dyDescent="0.2">
      <c r="A72" s="58" t="s">
        <v>274</v>
      </c>
      <c r="B72" s="38" t="s">
        <v>105</v>
      </c>
      <c r="C72" s="38" t="s">
        <v>117</v>
      </c>
      <c r="D72" s="38" t="s">
        <v>132</v>
      </c>
      <c r="E72" s="38" t="s">
        <v>478</v>
      </c>
      <c r="F72" s="94"/>
      <c r="G72" s="94"/>
      <c r="H72" s="95">
        <f>H73</f>
        <v>800000</v>
      </c>
      <c r="I72" s="95">
        <f>I73</f>
        <v>800000</v>
      </c>
      <c r="J72" s="95">
        <f>J73</f>
        <v>800000</v>
      </c>
    </row>
    <row r="73" spans="1:10" x14ac:dyDescent="0.2">
      <c r="A73" s="41" t="s">
        <v>136</v>
      </c>
      <c r="B73" s="38" t="s">
        <v>105</v>
      </c>
      <c r="C73" s="38" t="s">
        <v>117</v>
      </c>
      <c r="D73" s="38" t="s">
        <v>132</v>
      </c>
      <c r="E73" s="38" t="s">
        <v>478</v>
      </c>
      <c r="F73" s="94" t="s">
        <v>135</v>
      </c>
      <c r="G73" s="94"/>
      <c r="H73" s="95">
        <v>800000</v>
      </c>
      <c r="I73" s="95">
        <v>800000</v>
      </c>
      <c r="J73" s="95">
        <v>800000</v>
      </c>
    </row>
    <row r="74" spans="1:10" ht="22.5" x14ac:dyDescent="0.2">
      <c r="A74" s="41" t="s">
        <v>288</v>
      </c>
      <c r="B74" s="38" t="s">
        <v>105</v>
      </c>
      <c r="C74" s="38" t="s">
        <v>117</v>
      </c>
      <c r="D74" s="38" t="s">
        <v>132</v>
      </c>
      <c r="E74" s="38" t="s">
        <v>479</v>
      </c>
      <c r="F74" s="94"/>
      <c r="G74" s="94"/>
      <c r="H74" s="95">
        <f>SUM(H75:H81)</f>
        <v>14782977</v>
      </c>
      <c r="I74" s="95">
        <f>SUM(I75:I81)</f>
        <v>14782977</v>
      </c>
      <c r="J74" s="95">
        <f>SUM(J75:J81)</f>
        <v>14782977</v>
      </c>
    </row>
    <row r="75" spans="1:10" x14ac:dyDescent="0.2">
      <c r="A75" s="47" t="s">
        <v>616</v>
      </c>
      <c r="B75" s="38" t="s">
        <v>105</v>
      </c>
      <c r="C75" s="38" t="s">
        <v>117</v>
      </c>
      <c r="D75" s="38" t="s">
        <v>132</v>
      </c>
      <c r="E75" s="38" t="s">
        <v>479</v>
      </c>
      <c r="F75" s="94" t="s">
        <v>240</v>
      </c>
      <c r="G75" s="94"/>
      <c r="H75" s="95">
        <v>10384721</v>
      </c>
      <c r="I75" s="95">
        <v>10384721</v>
      </c>
      <c r="J75" s="95">
        <v>10384721</v>
      </c>
    </row>
    <row r="76" spans="1:10" ht="22.5" x14ac:dyDescent="0.2">
      <c r="A76" s="47" t="s">
        <v>480</v>
      </c>
      <c r="B76" s="38" t="s">
        <v>105</v>
      </c>
      <c r="C76" s="38" t="s">
        <v>117</v>
      </c>
      <c r="D76" s="38" t="s">
        <v>132</v>
      </c>
      <c r="E76" s="38" t="s">
        <v>479</v>
      </c>
      <c r="F76" s="94" t="s">
        <v>241</v>
      </c>
      <c r="G76" s="94"/>
      <c r="H76" s="95">
        <v>2070</v>
      </c>
      <c r="I76" s="95">
        <v>2070</v>
      </c>
      <c r="J76" s="95">
        <v>2070</v>
      </c>
    </row>
    <row r="77" spans="1:10" ht="33.75" x14ac:dyDescent="0.2">
      <c r="A77" s="47" t="s">
        <v>617</v>
      </c>
      <c r="B77" s="38" t="s">
        <v>105</v>
      </c>
      <c r="C77" s="38" t="s">
        <v>117</v>
      </c>
      <c r="D77" s="38" t="s">
        <v>132</v>
      </c>
      <c r="E77" s="38" t="s">
        <v>479</v>
      </c>
      <c r="F77" s="94" t="s">
        <v>615</v>
      </c>
      <c r="G77" s="94"/>
      <c r="H77" s="95">
        <v>3136186</v>
      </c>
      <c r="I77" s="95">
        <v>3136186</v>
      </c>
      <c r="J77" s="95">
        <v>3136186</v>
      </c>
    </row>
    <row r="78" spans="1:10" ht="22.5" x14ac:dyDescent="0.2">
      <c r="A78" s="37" t="s">
        <v>261</v>
      </c>
      <c r="B78" s="38" t="s">
        <v>105</v>
      </c>
      <c r="C78" s="38" t="s">
        <v>117</v>
      </c>
      <c r="D78" s="38" t="s">
        <v>132</v>
      </c>
      <c r="E78" s="38" t="s">
        <v>479</v>
      </c>
      <c r="F78" s="94" t="s">
        <v>260</v>
      </c>
      <c r="G78" s="94"/>
      <c r="H78" s="95">
        <v>450000</v>
      </c>
      <c r="I78" s="95">
        <v>450000</v>
      </c>
      <c r="J78" s="95">
        <v>450000</v>
      </c>
    </row>
    <row r="79" spans="1:10" x14ac:dyDescent="0.2">
      <c r="A79" s="37" t="s">
        <v>624</v>
      </c>
      <c r="B79" s="38" t="s">
        <v>105</v>
      </c>
      <c r="C79" s="38" t="s">
        <v>117</v>
      </c>
      <c r="D79" s="38" t="s">
        <v>132</v>
      </c>
      <c r="E79" s="38" t="s">
        <v>479</v>
      </c>
      <c r="F79" s="94" t="s">
        <v>127</v>
      </c>
      <c r="G79" s="94"/>
      <c r="H79" s="95">
        <v>800000</v>
      </c>
      <c r="I79" s="95">
        <v>800000</v>
      </c>
      <c r="J79" s="95">
        <v>800000</v>
      </c>
    </row>
    <row r="80" spans="1:10" x14ac:dyDescent="0.2">
      <c r="A80" s="41" t="s">
        <v>130</v>
      </c>
      <c r="B80" s="38" t="s">
        <v>105</v>
      </c>
      <c r="C80" s="38" t="s">
        <v>117</v>
      </c>
      <c r="D80" s="38" t="s">
        <v>132</v>
      </c>
      <c r="E80" s="38" t="s">
        <v>479</v>
      </c>
      <c r="F80" s="94" t="s">
        <v>128</v>
      </c>
      <c r="G80" s="94"/>
      <c r="H80" s="95">
        <v>5000</v>
      </c>
      <c r="I80" s="95">
        <v>5000</v>
      </c>
      <c r="J80" s="95">
        <v>5000</v>
      </c>
    </row>
    <row r="81" spans="1:10" x14ac:dyDescent="0.2">
      <c r="A81" s="37" t="s">
        <v>131</v>
      </c>
      <c r="B81" s="38" t="s">
        <v>105</v>
      </c>
      <c r="C81" s="38" t="s">
        <v>117</v>
      </c>
      <c r="D81" s="38" t="s">
        <v>132</v>
      </c>
      <c r="E81" s="38" t="s">
        <v>479</v>
      </c>
      <c r="F81" s="94" t="s">
        <v>129</v>
      </c>
      <c r="G81" s="94"/>
      <c r="H81" s="95">
        <v>5000</v>
      </c>
      <c r="I81" s="95">
        <v>5000</v>
      </c>
      <c r="J81" s="95">
        <v>5000</v>
      </c>
    </row>
    <row r="82" spans="1:10" ht="15" customHeight="1" x14ac:dyDescent="0.2">
      <c r="A82" s="37" t="s">
        <v>200</v>
      </c>
      <c r="B82" s="38" t="s">
        <v>105</v>
      </c>
      <c r="C82" s="38" t="s">
        <v>117</v>
      </c>
      <c r="D82" s="38" t="s">
        <v>132</v>
      </c>
      <c r="E82" s="38" t="s">
        <v>201</v>
      </c>
      <c r="F82" s="94"/>
      <c r="G82" s="94"/>
      <c r="H82" s="95">
        <f>H83</f>
        <v>0</v>
      </c>
      <c r="I82" s="95">
        <f>I83</f>
        <v>225000</v>
      </c>
      <c r="J82" s="95">
        <f>J83</f>
        <v>225000</v>
      </c>
    </row>
    <row r="83" spans="1:10" x14ac:dyDescent="0.2">
      <c r="A83" s="37" t="s">
        <v>624</v>
      </c>
      <c r="B83" s="38" t="s">
        <v>105</v>
      </c>
      <c r="C83" s="38" t="s">
        <v>117</v>
      </c>
      <c r="D83" s="38" t="s">
        <v>132</v>
      </c>
      <c r="E83" s="138" t="s">
        <v>201</v>
      </c>
      <c r="F83" s="94" t="s">
        <v>127</v>
      </c>
      <c r="G83" s="94" t="s">
        <v>291</v>
      </c>
      <c r="H83" s="92">
        <v>0</v>
      </c>
      <c r="I83" s="92">
        <v>225000</v>
      </c>
      <c r="J83" s="92">
        <v>225000</v>
      </c>
    </row>
    <row r="84" spans="1:10" x14ac:dyDescent="0.2">
      <c r="A84" s="41" t="s">
        <v>138</v>
      </c>
      <c r="B84" s="38" t="s">
        <v>105</v>
      </c>
      <c r="C84" s="38" t="s">
        <v>133</v>
      </c>
      <c r="D84" s="38" t="s">
        <v>124</v>
      </c>
      <c r="E84" s="38"/>
      <c r="F84" s="94"/>
      <c r="G84" s="94"/>
      <c r="H84" s="95">
        <f t="shared" ref="H84:J85" si="5">H85</f>
        <v>2336200</v>
      </c>
      <c r="I84" s="95">
        <f t="shared" si="5"/>
        <v>2493500</v>
      </c>
      <c r="J84" s="95">
        <f t="shared" si="5"/>
        <v>2591900</v>
      </c>
    </row>
    <row r="85" spans="1:10" x14ac:dyDescent="0.2">
      <c r="A85" s="42" t="s">
        <v>627</v>
      </c>
      <c r="B85" s="38" t="s">
        <v>105</v>
      </c>
      <c r="C85" s="38" t="s">
        <v>133</v>
      </c>
      <c r="D85" s="38" t="s">
        <v>124</v>
      </c>
      <c r="E85" s="38" t="s">
        <v>401</v>
      </c>
      <c r="F85" s="94"/>
      <c r="G85" s="94"/>
      <c r="H85" s="95">
        <f t="shared" si="5"/>
        <v>2336200</v>
      </c>
      <c r="I85" s="95">
        <f t="shared" si="5"/>
        <v>2493500</v>
      </c>
      <c r="J85" s="95">
        <f t="shared" si="5"/>
        <v>2591900</v>
      </c>
    </row>
    <row r="86" spans="1:10" ht="22.5" x14ac:dyDescent="0.2">
      <c r="A86" s="41" t="s">
        <v>266</v>
      </c>
      <c r="B86" s="38" t="s">
        <v>105</v>
      </c>
      <c r="C86" s="38" t="s">
        <v>133</v>
      </c>
      <c r="D86" s="38" t="s">
        <v>124</v>
      </c>
      <c r="E86" s="38" t="s">
        <v>481</v>
      </c>
      <c r="F86" s="94"/>
      <c r="G86" s="94"/>
      <c r="H86" s="95">
        <f>SUM(H87:H90)</f>
        <v>2336200</v>
      </c>
      <c r="I86" s="95">
        <f>SUM(I87:I90)</f>
        <v>2493500</v>
      </c>
      <c r="J86" s="95">
        <f>SUM(J87:J90)</f>
        <v>2591900</v>
      </c>
    </row>
    <row r="87" spans="1:10" x14ac:dyDescent="0.2">
      <c r="A87" s="47" t="s">
        <v>612</v>
      </c>
      <c r="B87" s="38" t="s">
        <v>105</v>
      </c>
      <c r="C87" s="38" t="s">
        <v>133</v>
      </c>
      <c r="D87" s="38" t="s">
        <v>124</v>
      </c>
      <c r="E87" s="38" t="s">
        <v>481</v>
      </c>
      <c r="F87" s="94" t="s">
        <v>122</v>
      </c>
      <c r="G87" s="94" t="s">
        <v>291</v>
      </c>
      <c r="H87" s="100">
        <v>1779000</v>
      </c>
      <c r="I87" s="100">
        <v>1779000</v>
      </c>
      <c r="J87" s="100">
        <v>1779000</v>
      </c>
    </row>
    <row r="88" spans="1:10" ht="22.5" x14ac:dyDescent="0.2">
      <c r="A88" s="47" t="s">
        <v>126</v>
      </c>
      <c r="B88" s="38" t="s">
        <v>105</v>
      </c>
      <c r="C88" s="38" t="s">
        <v>133</v>
      </c>
      <c r="D88" s="38" t="s">
        <v>124</v>
      </c>
      <c r="E88" s="38" t="s">
        <v>481</v>
      </c>
      <c r="F88" s="94" t="s">
        <v>125</v>
      </c>
      <c r="G88" s="94" t="s">
        <v>291</v>
      </c>
      <c r="H88" s="100">
        <v>2000</v>
      </c>
      <c r="I88" s="100">
        <v>2000</v>
      </c>
      <c r="J88" s="100">
        <v>2000</v>
      </c>
    </row>
    <row r="89" spans="1:10" ht="33.75" x14ac:dyDescent="0.2">
      <c r="A89" s="47" t="s">
        <v>614</v>
      </c>
      <c r="B89" s="38" t="s">
        <v>105</v>
      </c>
      <c r="C89" s="38" t="s">
        <v>133</v>
      </c>
      <c r="D89" s="38" t="s">
        <v>124</v>
      </c>
      <c r="E89" s="38" t="s">
        <v>481</v>
      </c>
      <c r="F89" s="94" t="s">
        <v>613</v>
      </c>
      <c r="G89" s="94" t="s">
        <v>291</v>
      </c>
      <c r="H89" s="100">
        <v>520000</v>
      </c>
      <c r="I89" s="100">
        <v>520000</v>
      </c>
      <c r="J89" s="100">
        <v>520000</v>
      </c>
    </row>
    <row r="90" spans="1:10" x14ac:dyDescent="0.2">
      <c r="A90" s="37" t="s">
        <v>624</v>
      </c>
      <c r="B90" s="38" t="s">
        <v>105</v>
      </c>
      <c r="C90" s="38" t="s">
        <v>133</v>
      </c>
      <c r="D90" s="38" t="s">
        <v>124</v>
      </c>
      <c r="E90" s="38" t="s">
        <v>481</v>
      </c>
      <c r="F90" s="94" t="s">
        <v>127</v>
      </c>
      <c r="G90" s="94" t="s">
        <v>291</v>
      </c>
      <c r="H90" s="100">
        <v>35200</v>
      </c>
      <c r="I90" s="95">
        <v>192500</v>
      </c>
      <c r="J90" s="95">
        <v>290900</v>
      </c>
    </row>
    <row r="91" spans="1:10" ht="22.5" x14ac:dyDescent="0.2">
      <c r="A91" s="37" t="s">
        <v>256</v>
      </c>
      <c r="B91" s="38" t="s">
        <v>105</v>
      </c>
      <c r="C91" s="38" t="s">
        <v>133</v>
      </c>
      <c r="D91" s="38" t="s">
        <v>144</v>
      </c>
      <c r="E91" s="38"/>
      <c r="F91" s="94"/>
      <c r="G91" s="94"/>
      <c r="H91" s="95">
        <f>H92</f>
        <v>980000</v>
      </c>
      <c r="I91" s="95">
        <f>I92</f>
        <v>730000</v>
      </c>
      <c r="J91" s="95">
        <f>J92</f>
        <v>730000</v>
      </c>
    </row>
    <row r="92" spans="1:10" x14ac:dyDescent="0.2">
      <c r="A92" s="42" t="s">
        <v>627</v>
      </c>
      <c r="B92" s="38" t="s">
        <v>105</v>
      </c>
      <c r="C92" s="38" t="s">
        <v>133</v>
      </c>
      <c r="D92" s="38" t="s">
        <v>144</v>
      </c>
      <c r="E92" s="38" t="s">
        <v>401</v>
      </c>
      <c r="F92" s="94"/>
      <c r="G92" s="94"/>
      <c r="H92" s="95">
        <f>H93+H95+H98</f>
        <v>980000</v>
      </c>
      <c r="I92" s="95">
        <f>I93+I95+I98</f>
        <v>730000</v>
      </c>
      <c r="J92" s="95">
        <f>J93+J95+J98</f>
        <v>730000</v>
      </c>
    </row>
    <row r="93" spans="1:10" ht="22.5" customHeight="1" x14ac:dyDescent="0.2">
      <c r="A93" s="37" t="s">
        <v>283</v>
      </c>
      <c r="B93" s="38" t="s">
        <v>105</v>
      </c>
      <c r="C93" s="38" t="s">
        <v>133</v>
      </c>
      <c r="D93" s="38" t="s">
        <v>144</v>
      </c>
      <c r="E93" s="38" t="s">
        <v>482</v>
      </c>
      <c r="F93" s="94"/>
      <c r="G93" s="94"/>
      <c r="H93" s="95">
        <f>H94</f>
        <v>200000</v>
      </c>
      <c r="I93" s="95">
        <f>I94</f>
        <v>200000</v>
      </c>
      <c r="J93" s="95">
        <f>J94</f>
        <v>200000</v>
      </c>
    </row>
    <row r="94" spans="1:10" x14ac:dyDescent="0.2">
      <c r="A94" s="41" t="s">
        <v>281</v>
      </c>
      <c r="B94" s="38" t="s">
        <v>105</v>
      </c>
      <c r="C94" s="38" t="s">
        <v>133</v>
      </c>
      <c r="D94" s="38" t="s">
        <v>144</v>
      </c>
      <c r="E94" s="38" t="s">
        <v>482</v>
      </c>
      <c r="F94" s="94" t="s">
        <v>280</v>
      </c>
      <c r="G94" s="94"/>
      <c r="H94" s="95">
        <v>200000</v>
      </c>
      <c r="I94" s="95">
        <v>200000</v>
      </c>
      <c r="J94" s="95">
        <v>200000</v>
      </c>
    </row>
    <row r="95" spans="1:10" ht="22.5" x14ac:dyDescent="0.2">
      <c r="A95" s="47" t="s">
        <v>618</v>
      </c>
      <c r="B95" s="38" t="s">
        <v>105</v>
      </c>
      <c r="C95" s="38" t="s">
        <v>133</v>
      </c>
      <c r="D95" s="38" t="s">
        <v>144</v>
      </c>
      <c r="E95" s="46" t="s">
        <v>483</v>
      </c>
      <c r="F95" s="94"/>
      <c r="G95" s="94"/>
      <c r="H95" s="95">
        <f>H96+H97</f>
        <v>630000</v>
      </c>
      <c r="I95" s="95">
        <f>I96+I97</f>
        <v>380000</v>
      </c>
      <c r="J95" s="95">
        <f>J96+J97</f>
        <v>380000</v>
      </c>
    </row>
    <row r="96" spans="1:10" ht="22.5" x14ac:dyDescent="0.2">
      <c r="A96" s="37" t="s">
        <v>261</v>
      </c>
      <c r="B96" s="38" t="s">
        <v>105</v>
      </c>
      <c r="C96" s="38" t="s">
        <v>133</v>
      </c>
      <c r="D96" s="38" t="s">
        <v>144</v>
      </c>
      <c r="E96" s="46" t="s">
        <v>483</v>
      </c>
      <c r="F96" s="94" t="s">
        <v>260</v>
      </c>
      <c r="G96" s="94"/>
      <c r="H96" s="95">
        <v>250000</v>
      </c>
      <c r="I96" s="95">
        <v>0</v>
      </c>
      <c r="J96" s="95">
        <v>0</v>
      </c>
    </row>
    <row r="97" spans="1:10" x14ac:dyDescent="0.2">
      <c r="A97" s="37" t="s">
        <v>624</v>
      </c>
      <c r="B97" s="38" t="s">
        <v>105</v>
      </c>
      <c r="C97" s="38" t="s">
        <v>133</v>
      </c>
      <c r="D97" s="38" t="s">
        <v>144</v>
      </c>
      <c r="E97" s="46" t="s">
        <v>483</v>
      </c>
      <c r="F97" s="94" t="s">
        <v>127</v>
      </c>
      <c r="G97" s="94"/>
      <c r="H97" s="95">
        <v>380000</v>
      </c>
      <c r="I97" s="95">
        <v>380000</v>
      </c>
      <c r="J97" s="95">
        <v>380000</v>
      </c>
    </row>
    <row r="98" spans="1:10" ht="22.5" x14ac:dyDescent="0.2">
      <c r="A98" s="37" t="s">
        <v>485</v>
      </c>
      <c r="B98" s="38" t="s">
        <v>105</v>
      </c>
      <c r="C98" s="38" t="s">
        <v>133</v>
      </c>
      <c r="D98" s="38" t="s">
        <v>144</v>
      </c>
      <c r="E98" s="46" t="s">
        <v>484</v>
      </c>
      <c r="F98" s="94"/>
      <c r="G98" s="94"/>
      <c r="H98" s="95">
        <f>H99</f>
        <v>150000</v>
      </c>
      <c r="I98" s="95">
        <f>I99</f>
        <v>150000</v>
      </c>
      <c r="J98" s="95">
        <f>J99</f>
        <v>150000</v>
      </c>
    </row>
    <row r="99" spans="1:10" x14ac:dyDescent="0.2">
      <c r="A99" s="37" t="s">
        <v>624</v>
      </c>
      <c r="B99" s="38" t="s">
        <v>105</v>
      </c>
      <c r="C99" s="38" t="s">
        <v>133</v>
      </c>
      <c r="D99" s="38" t="s">
        <v>144</v>
      </c>
      <c r="E99" s="46" t="s">
        <v>484</v>
      </c>
      <c r="F99" s="94" t="s">
        <v>127</v>
      </c>
      <c r="G99" s="94"/>
      <c r="H99" s="95">
        <v>150000</v>
      </c>
      <c r="I99" s="95">
        <v>150000</v>
      </c>
      <c r="J99" s="95">
        <v>150000</v>
      </c>
    </row>
    <row r="100" spans="1:10" x14ac:dyDescent="0.2">
      <c r="A100" s="41" t="s">
        <v>139</v>
      </c>
      <c r="B100" s="38" t="s">
        <v>105</v>
      </c>
      <c r="C100" s="38" t="s">
        <v>124</v>
      </c>
      <c r="D100" s="38" t="s">
        <v>118</v>
      </c>
      <c r="E100" s="38"/>
      <c r="F100" s="94"/>
      <c r="G100" s="94"/>
      <c r="H100" s="95">
        <f>H101+H109+H121+H131+H135</f>
        <v>331481900</v>
      </c>
      <c r="I100" s="95">
        <f>I101+I109+I121+I131+I135</f>
        <v>104885500</v>
      </c>
      <c r="J100" s="95">
        <f>J101+J109+J121+J131+J135</f>
        <v>93591500</v>
      </c>
    </row>
    <row r="101" spans="1:10" x14ac:dyDescent="0.2">
      <c r="A101" s="41" t="s">
        <v>141</v>
      </c>
      <c r="B101" s="38" t="s">
        <v>105</v>
      </c>
      <c r="C101" s="38" t="s">
        <v>140</v>
      </c>
      <c r="D101" s="38" t="s">
        <v>117</v>
      </c>
      <c r="E101" s="38"/>
      <c r="F101" s="94"/>
      <c r="G101" s="94"/>
      <c r="H101" s="95">
        <f>H102</f>
        <v>413400</v>
      </c>
      <c r="I101" s="95">
        <f>I102</f>
        <v>413400</v>
      </c>
      <c r="J101" s="95">
        <f>J102</f>
        <v>413400</v>
      </c>
    </row>
    <row r="102" spans="1:10" ht="22.5" x14ac:dyDescent="0.2">
      <c r="A102" s="59" t="s">
        <v>622</v>
      </c>
      <c r="B102" s="38" t="s">
        <v>105</v>
      </c>
      <c r="C102" s="38" t="s">
        <v>140</v>
      </c>
      <c r="D102" s="38" t="s">
        <v>117</v>
      </c>
      <c r="E102" s="38" t="s">
        <v>456</v>
      </c>
      <c r="F102" s="94"/>
      <c r="G102" s="94"/>
      <c r="H102" s="95">
        <f>H103+H107</f>
        <v>413400</v>
      </c>
      <c r="I102" s="95">
        <f>I103+I107</f>
        <v>413400</v>
      </c>
      <c r="J102" s="95">
        <f>J103+J107</f>
        <v>413400</v>
      </c>
    </row>
    <row r="103" spans="1:10" ht="12.75" customHeight="1" x14ac:dyDescent="0.2">
      <c r="A103" s="41" t="s">
        <v>112</v>
      </c>
      <c r="B103" s="38" t="s">
        <v>105</v>
      </c>
      <c r="C103" s="38" t="s">
        <v>140</v>
      </c>
      <c r="D103" s="38" t="s">
        <v>117</v>
      </c>
      <c r="E103" s="38" t="s">
        <v>486</v>
      </c>
      <c r="F103" s="94"/>
      <c r="G103" s="94"/>
      <c r="H103" s="95">
        <f>H104+H105+H106</f>
        <v>391400</v>
      </c>
      <c r="I103" s="95">
        <f>I104+I105+I106</f>
        <v>391400</v>
      </c>
      <c r="J103" s="95">
        <f>J104+J105+J106</f>
        <v>391400</v>
      </c>
    </row>
    <row r="104" spans="1:10" x14ac:dyDescent="0.2">
      <c r="A104" s="47" t="s">
        <v>612</v>
      </c>
      <c r="B104" s="38" t="s">
        <v>105</v>
      </c>
      <c r="C104" s="38" t="s">
        <v>124</v>
      </c>
      <c r="D104" s="38" t="s">
        <v>117</v>
      </c>
      <c r="E104" s="38" t="s">
        <v>486</v>
      </c>
      <c r="F104" s="94" t="s">
        <v>122</v>
      </c>
      <c r="G104" s="94" t="s">
        <v>291</v>
      </c>
      <c r="H104" s="100">
        <v>330740</v>
      </c>
      <c r="I104" s="100">
        <v>330740</v>
      </c>
      <c r="J104" s="100">
        <v>330740</v>
      </c>
    </row>
    <row r="105" spans="1:10" ht="33.75" x14ac:dyDescent="0.2">
      <c r="A105" s="47" t="s">
        <v>614</v>
      </c>
      <c r="B105" s="38" t="s">
        <v>105</v>
      </c>
      <c r="C105" s="38" t="s">
        <v>124</v>
      </c>
      <c r="D105" s="38" t="s">
        <v>117</v>
      </c>
      <c r="E105" s="38" t="s">
        <v>486</v>
      </c>
      <c r="F105" s="94" t="s">
        <v>613</v>
      </c>
      <c r="G105" s="94" t="s">
        <v>291</v>
      </c>
      <c r="H105" s="100">
        <v>60660</v>
      </c>
      <c r="I105" s="100">
        <v>60660</v>
      </c>
      <c r="J105" s="100">
        <v>60660</v>
      </c>
    </row>
    <row r="106" spans="1:10" x14ac:dyDescent="0.2">
      <c r="A106" s="37" t="s">
        <v>624</v>
      </c>
      <c r="B106" s="38" t="s">
        <v>105</v>
      </c>
      <c r="C106" s="38" t="s">
        <v>124</v>
      </c>
      <c r="D106" s="38" t="s">
        <v>117</v>
      </c>
      <c r="E106" s="38" t="s">
        <v>486</v>
      </c>
      <c r="F106" s="94" t="s">
        <v>127</v>
      </c>
      <c r="G106" s="94" t="s">
        <v>291</v>
      </c>
      <c r="H106" s="95">
        <v>0</v>
      </c>
      <c r="I106" s="95">
        <v>0</v>
      </c>
      <c r="J106" s="95">
        <v>0</v>
      </c>
    </row>
    <row r="107" spans="1:10" ht="17.25" customHeight="1" x14ac:dyDescent="0.2">
      <c r="A107" s="57" t="s">
        <v>66</v>
      </c>
      <c r="B107" s="38" t="s">
        <v>105</v>
      </c>
      <c r="C107" s="38" t="s">
        <v>140</v>
      </c>
      <c r="D107" s="38" t="s">
        <v>117</v>
      </c>
      <c r="E107" s="60" t="s">
        <v>487</v>
      </c>
      <c r="F107" s="94"/>
      <c r="G107" s="94"/>
      <c r="H107" s="95">
        <f>H108</f>
        <v>22000</v>
      </c>
      <c r="I107" s="95">
        <f>I108</f>
        <v>22000</v>
      </c>
      <c r="J107" s="95">
        <f>J108</f>
        <v>22000</v>
      </c>
    </row>
    <row r="108" spans="1:10" x14ac:dyDescent="0.2">
      <c r="A108" s="57" t="s">
        <v>624</v>
      </c>
      <c r="B108" s="38" t="s">
        <v>105</v>
      </c>
      <c r="C108" s="38" t="s">
        <v>140</v>
      </c>
      <c r="D108" s="38" t="s">
        <v>117</v>
      </c>
      <c r="E108" s="60" t="s">
        <v>487</v>
      </c>
      <c r="F108" s="94" t="s">
        <v>127</v>
      </c>
      <c r="G108" s="94"/>
      <c r="H108" s="95">
        <v>22000</v>
      </c>
      <c r="I108" s="95">
        <v>22000</v>
      </c>
      <c r="J108" s="95">
        <v>22000</v>
      </c>
    </row>
    <row r="109" spans="1:10" x14ac:dyDescent="0.2">
      <c r="A109" s="37" t="s">
        <v>143</v>
      </c>
      <c r="B109" s="38" t="s">
        <v>105</v>
      </c>
      <c r="C109" s="38" t="s">
        <v>124</v>
      </c>
      <c r="D109" s="38" t="s">
        <v>142</v>
      </c>
      <c r="E109" s="38"/>
      <c r="F109" s="94"/>
      <c r="G109" s="94"/>
      <c r="H109" s="95">
        <f>H110</f>
        <v>1206000</v>
      </c>
      <c r="I109" s="95">
        <f>I110</f>
        <v>1456000</v>
      </c>
      <c r="J109" s="95">
        <f>J110</f>
        <v>752000</v>
      </c>
    </row>
    <row r="110" spans="1:10" ht="25.5" customHeight="1" x14ac:dyDescent="0.2">
      <c r="A110" s="59" t="s">
        <v>457</v>
      </c>
      <c r="B110" s="38" t="s">
        <v>105</v>
      </c>
      <c r="C110" s="38" t="s">
        <v>124</v>
      </c>
      <c r="D110" s="38" t="s">
        <v>142</v>
      </c>
      <c r="E110" s="38" t="s">
        <v>415</v>
      </c>
      <c r="F110" s="94"/>
      <c r="G110" s="94"/>
      <c r="H110" s="95">
        <f>H111+H114+H117+H119</f>
        <v>1206000</v>
      </c>
      <c r="I110" s="95">
        <f>I111+I114+I117+I119</f>
        <v>1456000</v>
      </c>
      <c r="J110" s="95">
        <f>J111+J114+J117+J119</f>
        <v>752000</v>
      </c>
    </row>
    <row r="111" spans="1:10" ht="13.5" customHeight="1" x14ac:dyDescent="0.2">
      <c r="A111" s="37" t="s">
        <v>458</v>
      </c>
      <c r="B111" s="38" t="s">
        <v>105</v>
      </c>
      <c r="C111" s="38" t="s">
        <v>124</v>
      </c>
      <c r="D111" s="38" t="s">
        <v>142</v>
      </c>
      <c r="E111" s="38" t="s">
        <v>488</v>
      </c>
      <c r="F111" s="94"/>
      <c r="G111" s="94"/>
      <c r="H111" s="95">
        <f>H112+H113</f>
        <v>455000</v>
      </c>
      <c r="I111" s="95">
        <f>I112+I113</f>
        <v>705000</v>
      </c>
      <c r="J111" s="95">
        <f>J112+J113</f>
        <v>1000</v>
      </c>
    </row>
    <row r="112" spans="1:10" x14ac:dyDescent="0.2">
      <c r="A112" s="37" t="s">
        <v>624</v>
      </c>
      <c r="B112" s="38" t="s">
        <v>105</v>
      </c>
      <c r="C112" s="38" t="s">
        <v>124</v>
      </c>
      <c r="D112" s="38" t="s">
        <v>142</v>
      </c>
      <c r="E112" s="38" t="s">
        <v>488</v>
      </c>
      <c r="F112" s="94" t="s">
        <v>127</v>
      </c>
      <c r="G112" s="94"/>
      <c r="H112" s="95">
        <v>1000</v>
      </c>
      <c r="I112" s="95">
        <v>1000</v>
      </c>
      <c r="J112" s="95">
        <v>1000</v>
      </c>
    </row>
    <row r="113" spans="1:10" x14ac:dyDescent="0.2">
      <c r="A113" s="37" t="s">
        <v>624</v>
      </c>
      <c r="B113" s="38" t="s">
        <v>105</v>
      </c>
      <c r="C113" s="38" t="s">
        <v>124</v>
      </c>
      <c r="D113" s="38" t="s">
        <v>142</v>
      </c>
      <c r="E113" s="38" t="s">
        <v>488</v>
      </c>
      <c r="F113" s="94" t="s">
        <v>127</v>
      </c>
      <c r="G113" s="94" t="s">
        <v>291</v>
      </c>
      <c r="H113" s="95">
        <v>454000</v>
      </c>
      <c r="I113" s="95">
        <v>704000</v>
      </c>
      <c r="J113" s="95">
        <v>0</v>
      </c>
    </row>
    <row r="114" spans="1:10" ht="22.5" x14ac:dyDescent="0.2">
      <c r="A114" s="57" t="s">
        <v>459</v>
      </c>
      <c r="B114" s="43" t="s">
        <v>105</v>
      </c>
      <c r="C114" s="43" t="s">
        <v>124</v>
      </c>
      <c r="D114" s="43" t="s">
        <v>142</v>
      </c>
      <c r="E114" s="38" t="s">
        <v>489</v>
      </c>
      <c r="F114" s="94"/>
      <c r="G114" s="94"/>
      <c r="H114" s="95">
        <f>H115+H116</f>
        <v>337300</v>
      </c>
      <c r="I114" s="95">
        <f>I115+I116</f>
        <v>337300</v>
      </c>
      <c r="J114" s="95">
        <f>J115+J116</f>
        <v>337300</v>
      </c>
    </row>
    <row r="115" spans="1:10" x14ac:dyDescent="0.2">
      <c r="A115" s="61" t="s">
        <v>625</v>
      </c>
      <c r="B115" s="38" t="s">
        <v>105</v>
      </c>
      <c r="C115" s="38" t="s">
        <v>124</v>
      </c>
      <c r="D115" s="38" t="s">
        <v>142</v>
      </c>
      <c r="E115" s="38" t="s">
        <v>489</v>
      </c>
      <c r="F115" s="94" t="s">
        <v>127</v>
      </c>
      <c r="G115" s="94"/>
      <c r="H115" s="95">
        <v>1000</v>
      </c>
      <c r="I115" s="95">
        <v>1000</v>
      </c>
      <c r="J115" s="95">
        <v>1000</v>
      </c>
    </row>
    <row r="116" spans="1:10" x14ac:dyDescent="0.2">
      <c r="A116" s="61" t="s">
        <v>625</v>
      </c>
      <c r="B116" s="38" t="s">
        <v>105</v>
      </c>
      <c r="C116" s="38" t="s">
        <v>124</v>
      </c>
      <c r="D116" s="38" t="s">
        <v>142</v>
      </c>
      <c r="E116" s="38" t="s">
        <v>489</v>
      </c>
      <c r="F116" s="94" t="s">
        <v>127</v>
      </c>
      <c r="G116" s="94" t="s">
        <v>291</v>
      </c>
      <c r="H116" s="100">
        <v>336300</v>
      </c>
      <c r="I116" s="100">
        <v>336300</v>
      </c>
      <c r="J116" s="100">
        <v>336300</v>
      </c>
    </row>
    <row r="117" spans="1:10" ht="33.75" customHeight="1" x14ac:dyDescent="0.2">
      <c r="A117" s="62" t="s">
        <v>460</v>
      </c>
      <c r="B117" s="38" t="s">
        <v>105</v>
      </c>
      <c r="C117" s="38" t="s">
        <v>124</v>
      </c>
      <c r="D117" s="38" t="s">
        <v>142</v>
      </c>
      <c r="E117" s="38" t="s">
        <v>532</v>
      </c>
      <c r="F117" s="94"/>
      <c r="G117" s="94"/>
      <c r="H117" s="95">
        <f>H118</f>
        <v>200600</v>
      </c>
      <c r="I117" s="95">
        <f>I118</f>
        <v>200600</v>
      </c>
      <c r="J117" s="95">
        <f>J118</f>
        <v>200600</v>
      </c>
    </row>
    <row r="118" spans="1:10" x14ac:dyDescent="0.2">
      <c r="A118" s="37" t="s">
        <v>624</v>
      </c>
      <c r="B118" s="38" t="s">
        <v>105</v>
      </c>
      <c r="C118" s="38" t="s">
        <v>124</v>
      </c>
      <c r="D118" s="38" t="s">
        <v>142</v>
      </c>
      <c r="E118" s="38" t="s">
        <v>532</v>
      </c>
      <c r="F118" s="94" t="s">
        <v>127</v>
      </c>
      <c r="G118" s="94" t="s">
        <v>291</v>
      </c>
      <c r="H118" s="100">
        <v>200600</v>
      </c>
      <c r="I118" s="100">
        <v>200600</v>
      </c>
      <c r="J118" s="100">
        <v>200600</v>
      </c>
    </row>
    <row r="119" spans="1:10" ht="22.5" x14ac:dyDescent="0.2">
      <c r="A119" s="47" t="s">
        <v>292</v>
      </c>
      <c r="B119" s="38" t="s">
        <v>105</v>
      </c>
      <c r="C119" s="38" t="s">
        <v>124</v>
      </c>
      <c r="D119" s="38" t="s">
        <v>142</v>
      </c>
      <c r="E119" s="38" t="s">
        <v>293</v>
      </c>
      <c r="F119" s="94"/>
      <c r="G119" s="94"/>
      <c r="H119" s="100">
        <f>H120</f>
        <v>213100</v>
      </c>
      <c r="I119" s="100">
        <f>I120</f>
        <v>213100</v>
      </c>
      <c r="J119" s="100">
        <f>J120</f>
        <v>213100</v>
      </c>
    </row>
    <row r="120" spans="1:10" x14ac:dyDescent="0.2">
      <c r="A120" s="37" t="s">
        <v>624</v>
      </c>
      <c r="B120" s="38" t="s">
        <v>105</v>
      </c>
      <c r="C120" s="38" t="s">
        <v>124</v>
      </c>
      <c r="D120" s="38" t="s">
        <v>142</v>
      </c>
      <c r="E120" s="38" t="s">
        <v>293</v>
      </c>
      <c r="F120" s="94" t="s">
        <v>127</v>
      </c>
      <c r="G120" s="94" t="s">
        <v>291</v>
      </c>
      <c r="H120" s="100">
        <v>213100</v>
      </c>
      <c r="I120" s="100">
        <v>213100</v>
      </c>
      <c r="J120" s="100">
        <v>213100</v>
      </c>
    </row>
    <row r="121" spans="1:10" x14ac:dyDescent="0.2">
      <c r="A121" s="37" t="s">
        <v>253</v>
      </c>
      <c r="B121" s="38" t="s">
        <v>105</v>
      </c>
      <c r="C121" s="38" t="s">
        <v>124</v>
      </c>
      <c r="D121" s="38" t="s">
        <v>144</v>
      </c>
      <c r="E121" s="38"/>
      <c r="F121" s="94"/>
      <c r="G121" s="94"/>
      <c r="H121" s="95">
        <f>H122+H129</f>
        <v>326817500</v>
      </c>
      <c r="I121" s="95">
        <f>I122+I129</f>
        <v>101592100</v>
      </c>
      <c r="J121" s="95">
        <f>J122+J129</f>
        <v>90352100</v>
      </c>
    </row>
    <row r="122" spans="1:10" ht="22.5" x14ac:dyDescent="0.2">
      <c r="A122" s="40" t="s">
        <v>496</v>
      </c>
      <c r="B122" s="38" t="s">
        <v>105</v>
      </c>
      <c r="C122" s="38" t="s">
        <v>124</v>
      </c>
      <c r="D122" s="38" t="s">
        <v>144</v>
      </c>
      <c r="E122" s="38" t="s">
        <v>51</v>
      </c>
      <c r="F122" s="94"/>
      <c r="G122" s="94"/>
      <c r="H122" s="95">
        <f>H123+H126</f>
        <v>295817500</v>
      </c>
      <c r="I122" s="95">
        <f>I123+I126</f>
        <v>80592100</v>
      </c>
      <c r="J122" s="95">
        <f>J123+J126</f>
        <v>67352100</v>
      </c>
    </row>
    <row r="123" spans="1:10" ht="22.5" x14ac:dyDescent="0.2">
      <c r="A123" s="41" t="s">
        <v>491</v>
      </c>
      <c r="B123" s="38" t="s">
        <v>105</v>
      </c>
      <c r="C123" s="38" t="s">
        <v>124</v>
      </c>
      <c r="D123" s="38" t="s">
        <v>144</v>
      </c>
      <c r="E123" s="38" t="s">
        <v>492</v>
      </c>
      <c r="F123" s="94"/>
      <c r="G123" s="94"/>
      <c r="H123" s="95">
        <f>H124+H125</f>
        <v>234891600</v>
      </c>
      <c r="I123" s="95">
        <f>I124+I125</f>
        <v>500000</v>
      </c>
      <c r="J123" s="95">
        <f>J124+J125</f>
        <v>500000</v>
      </c>
    </row>
    <row r="124" spans="1:10" ht="22.5" x14ac:dyDescent="0.2">
      <c r="A124" s="41" t="s">
        <v>273</v>
      </c>
      <c r="B124" s="38" t="s">
        <v>105</v>
      </c>
      <c r="C124" s="38" t="s">
        <v>124</v>
      </c>
      <c r="D124" s="38" t="s">
        <v>144</v>
      </c>
      <c r="E124" s="38" t="s">
        <v>492</v>
      </c>
      <c r="F124" s="94" t="s">
        <v>272</v>
      </c>
      <c r="G124" s="94"/>
      <c r="H124" s="95">
        <v>11185000</v>
      </c>
      <c r="I124" s="100">
        <v>500000</v>
      </c>
      <c r="J124" s="100">
        <v>500000</v>
      </c>
    </row>
    <row r="125" spans="1:10" ht="22.5" x14ac:dyDescent="0.2">
      <c r="A125" s="41" t="s">
        <v>273</v>
      </c>
      <c r="B125" s="38" t="s">
        <v>105</v>
      </c>
      <c r="C125" s="38" t="s">
        <v>124</v>
      </c>
      <c r="D125" s="38" t="s">
        <v>144</v>
      </c>
      <c r="E125" s="38" t="s">
        <v>492</v>
      </c>
      <c r="F125" s="94" t="s">
        <v>272</v>
      </c>
      <c r="G125" s="94" t="s">
        <v>291</v>
      </c>
      <c r="H125" s="100">
        <v>223706600</v>
      </c>
      <c r="I125" s="100">
        <v>0</v>
      </c>
      <c r="J125" s="100">
        <v>0</v>
      </c>
    </row>
    <row r="126" spans="1:10" ht="22.5" x14ac:dyDescent="0.2">
      <c r="A126" s="63" t="s">
        <v>493</v>
      </c>
      <c r="B126" s="38" t="s">
        <v>105</v>
      </c>
      <c r="C126" s="38" t="s">
        <v>124</v>
      </c>
      <c r="D126" s="38" t="s">
        <v>144</v>
      </c>
      <c r="E126" s="38" t="s">
        <v>494</v>
      </c>
      <c r="F126" s="94"/>
      <c r="G126" s="94"/>
      <c r="H126" s="95">
        <f>H127+H128</f>
        <v>60925900</v>
      </c>
      <c r="I126" s="95">
        <f>I127+I128</f>
        <v>80092100</v>
      </c>
      <c r="J126" s="95">
        <f>J127+J128</f>
        <v>66852100</v>
      </c>
    </row>
    <row r="127" spans="1:10" ht="22.5" x14ac:dyDescent="0.2">
      <c r="A127" s="41" t="s">
        <v>250</v>
      </c>
      <c r="B127" s="38" t="s">
        <v>105</v>
      </c>
      <c r="C127" s="38" t="s">
        <v>124</v>
      </c>
      <c r="D127" s="38" t="s">
        <v>144</v>
      </c>
      <c r="E127" s="38" t="s">
        <v>494</v>
      </c>
      <c r="F127" s="94" t="s">
        <v>213</v>
      </c>
      <c r="G127" s="94"/>
      <c r="H127" s="95">
        <v>6712500</v>
      </c>
      <c r="I127" s="95">
        <v>500000</v>
      </c>
      <c r="J127" s="95">
        <v>500000</v>
      </c>
    </row>
    <row r="128" spans="1:10" ht="22.5" x14ac:dyDescent="0.2">
      <c r="A128" s="41" t="s">
        <v>250</v>
      </c>
      <c r="B128" s="38" t="s">
        <v>105</v>
      </c>
      <c r="C128" s="38" t="s">
        <v>124</v>
      </c>
      <c r="D128" s="38" t="s">
        <v>144</v>
      </c>
      <c r="E128" s="38" t="s">
        <v>494</v>
      </c>
      <c r="F128" s="94" t="s">
        <v>213</v>
      </c>
      <c r="G128" s="94" t="s">
        <v>291</v>
      </c>
      <c r="H128" s="100">
        <v>54213400</v>
      </c>
      <c r="I128" s="100">
        <v>79592100</v>
      </c>
      <c r="J128" s="100">
        <v>66352100</v>
      </c>
    </row>
    <row r="129" spans="1:10" ht="45" x14ac:dyDescent="0.2">
      <c r="A129" s="37" t="s">
        <v>284</v>
      </c>
      <c r="B129" s="38" t="s">
        <v>105</v>
      </c>
      <c r="C129" s="38" t="s">
        <v>124</v>
      </c>
      <c r="D129" s="38" t="s">
        <v>144</v>
      </c>
      <c r="E129" s="38" t="s">
        <v>490</v>
      </c>
      <c r="F129" s="94"/>
      <c r="G129" s="94"/>
      <c r="H129" s="95">
        <f>H130</f>
        <v>31000000</v>
      </c>
      <c r="I129" s="95">
        <f>I130</f>
        <v>21000000</v>
      </c>
      <c r="J129" s="95">
        <f>J130</f>
        <v>23000000</v>
      </c>
    </row>
    <row r="130" spans="1:10" x14ac:dyDescent="0.2">
      <c r="A130" s="41" t="s">
        <v>281</v>
      </c>
      <c r="B130" s="38" t="s">
        <v>105</v>
      </c>
      <c r="C130" s="38" t="s">
        <v>124</v>
      </c>
      <c r="D130" s="38" t="s">
        <v>144</v>
      </c>
      <c r="E130" s="38" t="s">
        <v>490</v>
      </c>
      <c r="F130" s="94" t="s">
        <v>280</v>
      </c>
      <c r="G130" s="94"/>
      <c r="H130" s="95">
        <v>31000000</v>
      </c>
      <c r="I130" s="100">
        <v>21000000</v>
      </c>
      <c r="J130" s="100">
        <v>23000000</v>
      </c>
    </row>
    <row r="131" spans="1:10" x14ac:dyDescent="0.2">
      <c r="A131" s="41" t="s">
        <v>495</v>
      </c>
      <c r="B131" s="38" t="s">
        <v>105</v>
      </c>
      <c r="C131" s="38" t="s">
        <v>124</v>
      </c>
      <c r="D131" s="38" t="s">
        <v>217</v>
      </c>
      <c r="E131" s="76"/>
      <c r="F131" s="94"/>
      <c r="G131" s="94"/>
      <c r="H131" s="95">
        <f>H132</f>
        <v>2945000</v>
      </c>
      <c r="I131" s="95">
        <f t="shared" ref="I131:J133" si="6">I132</f>
        <v>1324000</v>
      </c>
      <c r="J131" s="95">
        <f t="shared" si="6"/>
        <v>1974000</v>
      </c>
    </row>
    <row r="132" spans="1:10" ht="22.5" x14ac:dyDescent="0.2">
      <c r="A132" s="41" t="s">
        <v>181</v>
      </c>
      <c r="B132" s="38" t="s">
        <v>105</v>
      </c>
      <c r="C132" s="38" t="s">
        <v>124</v>
      </c>
      <c r="D132" s="38" t="s">
        <v>217</v>
      </c>
      <c r="E132" s="38" t="s">
        <v>159</v>
      </c>
      <c r="F132" s="94"/>
      <c r="G132" s="94"/>
      <c r="H132" s="95">
        <f>H133</f>
        <v>2945000</v>
      </c>
      <c r="I132" s="95">
        <f t="shared" si="6"/>
        <v>1324000</v>
      </c>
      <c r="J132" s="95">
        <f t="shared" si="6"/>
        <v>1974000</v>
      </c>
    </row>
    <row r="133" spans="1:10" ht="22.5" x14ac:dyDescent="0.2">
      <c r="A133" s="41" t="s">
        <v>182</v>
      </c>
      <c r="B133" s="38" t="s">
        <v>105</v>
      </c>
      <c r="C133" s="38" t="s">
        <v>124</v>
      </c>
      <c r="D133" s="38" t="s">
        <v>217</v>
      </c>
      <c r="E133" s="38" t="s">
        <v>160</v>
      </c>
      <c r="F133" s="94"/>
      <c r="G133" s="94"/>
      <c r="H133" s="95">
        <f>H134</f>
        <v>2945000</v>
      </c>
      <c r="I133" s="95">
        <f t="shared" si="6"/>
        <v>1324000</v>
      </c>
      <c r="J133" s="95">
        <f t="shared" si="6"/>
        <v>1974000</v>
      </c>
    </row>
    <row r="134" spans="1:10" ht="22.5" x14ac:dyDescent="0.2">
      <c r="A134" s="37" t="s">
        <v>261</v>
      </c>
      <c r="B134" s="38" t="s">
        <v>105</v>
      </c>
      <c r="C134" s="38" t="s">
        <v>124</v>
      </c>
      <c r="D134" s="38" t="s">
        <v>217</v>
      </c>
      <c r="E134" s="38" t="s">
        <v>160</v>
      </c>
      <c r="F134" s="94" t="s">
        <v>260</v>
      </c>
      <c r="G134" s="94"/>
      <c r="H134" s="95">
        <v>2945000</v>
      </c>
      <c r="I134" s="100">
        <f>3925000-2601000</f>
        <v>1324000</v>
      </c>
      <c r="J134" s="100">
        <f>4575000-2601000</f>
        <v>1974000</v>
      </c>
    </row>
    <row r="135" spans="1:10" x14ac:dyDescent="0.2">
      <c r="A135" s="41" t="s">
        <v>216</v>
      </c>
      <c r="B135" s="38" t="s">
        <v>105</v>
      </c>
      <c r="C135" s="38" t="s">
        <v>124</v>
      </c>
      <c r="D135" s="38" t="s">
        <v>145</v>
      </c>
      <c r="E135" s="38"/>
      <c r="F135" s="94"/>
      <c r="G135" s="94"/>
      <c r="H135" s="95">
        <f>H136</f>
        <v>100000</v>
      </c>
      <c r="I135" s="95">
        <f t="shared" ref="I135:J137" si="7">I136</f>
        <v>100000</v>
      </c>
      <c r="J135" s="95">
        <f t="shared" si="7"/>
        <v>100000</v>
      </c>
    </row>
    <row r="136" spans="1:10" ht="22.5" x14ac:dyDescent="0.2">
      <c r="A136" s="41" t="s">
        <v>41</v>
      </c>
      <c r="B136" s="38" t="s">
        <v>105</v>
      </c>
      <c r="C136" s="38" t="s">
        <v>124</v>
      </c>
      <c r="D136" s="38" t="s">
        <v>145</v>
      </c>
      <c r="E136" s="38" t="s">
        <v>408</v>
      </c>
      <c r="F136" s="94"/>
      <c r="G136" s="94"/>
      <c r="H136" s="95">
        <f>H137</f>
        <v>100000</v>
      </c>
      <c r="I136" s="95">
        <f t="shared" si="7"/>
        <v>100000</v>
      </c>
      <c r="J136" s="95">
        <f t="shared" si="7"/>
        <v>100000</v>
      </c>
    </row>
    <row r="137" spans="1:10" ht="22.5" x14ac:dyDescent="0.2">
      <c r="A137" s="41" t="s">
        <v>413</v>
      </c>
      <c r="B137" s="38" t="s">
        <v>105</v>
      </c>
      <c r="C137" s="38" t="s">
        <v>124</v>
      </c>
      <c r="D137" s="38" t="s">
        <v>145</v>
      </c>
      <c r="E137" s="38" t="s">
        <v>497</v>
      </c>
      <c r="F137" s="94"/>
      <c r="G137" s="94"/>
      <c r="H137" s="95">
        <f>H138</f>
        <v>100000</v>
      </c>
      <c r="I137" s="95">
        <f t="shared" si="7"/>
        <v>100000</v>
      </c>
      <c r="J137" s="95">
        <f t="shared" si="7"/>
        <v>100000</v>
      </c>
    </row>
    <row r="138" spans="1:10" ht="22.5" x14ac:dyDescent="0.2">
      <c r="A138" s="42" t="s">
        <v>254</v>
      </c>
      <c r="B138" s="38" t="s">
        <v>105</v>
      </c>
      <c r="C138" s="38" t="s">
        <v>124</v>
      </c>
      <c r="D138" s="38" t="s">
        <v>145</v>
      </c>
      <c r="E138" s="38" t="s">
        <v>497</v>
      </c>
      <c r="F138" s="94" t="s">
        <v>21</v>
      </c>
      <c r="G138" s="94"/>
      <c r="H138" s="95">
        <v>100000</v>
      </c>
      <c r="I138" s="95">
        <v>100000</v>
      </c>
      <c r="J138" s="95">
        <v>100000</v>
      </c>
    </row>
    <row r="139" spans="1:10" x14ac:dyDescent="0.2">
      <c r="A139" s="41" t="s">
        <v>147</v>
      </c>
      <c r="B139" s="38" t="s">
        <v>105</v>
      </c>
      <c r="C139" s="38" t="s">
        <v>142</v>
      </c>
      <c r="D139" s="38" t="s">
        <v>118</v>
      </c>
      <c r="E139" s="38"/>
      <c r="F139" s="94"/>
      <c r="G139" s="94"/>
      <c r="H139" s="95">
        <f>H140+H147+H155+H160</f>
        <v>130439169</v>
      </c>
      <c r="I139" s="95">
        <f>I140+I147+I155+I160</f>
        <v>168283500</v>
      </c>
      <c r="J139" s="95">
        <f>J140+J147+J155+J160</f>
        <v>38380800</v>
      </c>
    </row>
    <row r="140" spans="1:10" x14ac:dyDescent="0.2">
      <c r="A140" s="41" t="s">
        <v>275</v>
      </c>
      <c r="B140" s="38" t="s">
        <v>105</v>
      </c>
      <c r="C140" s="38" t="s">
        <v>142</v>
      </c>
      <c r="D140" s="38" t="s">
        <v>117</v>
      </c>
      <c r="E140" s="38"/>
      <c r="F140" s="94"/>
      <c r="G140" s="94"/>
      <c r="H140" s="95">
        <f>H145+H141</f>
        <v>1347469</v>
      </c>
      <c r="I140" s="95">
        <f>I145+I141</f>
        <v>14746800</v>
      </c>
      <c r="J140" s="95">
        <f>J145+J141</f>
        <v>4771600</v>
      </c>
    </row>
    <row r="141" spans="1:10" ht="32.25" customHeight="1" x14ac:dyDescent="0.2">
      <c r="A141" s="41" t="s">
        <v>298</v>
      </c>
      <c r="B141" s="38" t="s">
        <v>105</v>
      </c>
      <c r="C141" s="38" t="s">
        <v>142</v>
      </c>
      <c r="D141" s="38" t="s">
        <v>117</v>
      </c>
      <c r="E141" s="46" t="s">
        <v>297</v>
      </c>
      <c r="F141" s="94"/>
      <c r="G141" s="94"/>
      <c r="H141" s="95">
        <f t="shared" ref="H141:J142" si="8">H142</f>
        <v>0</v>
      </c>
      <c r="I141" s="95">
        <f t="shared" si="8"/>
        <v>14146800</v>
      </c>
      <c r="J141" s="95">
        <f t="shared" si="8"/>
        <v>4171600</v>
      </c>
    </row>
    <row r="142" spans="1:10" ht="22.5" x14ac:dyDescent="0.2">
      <c r="A142" s="86" t="s">
        <v>74</v>
      </c>
      <c r="B142" s="38" t="s">
        <v>105</v>
      </c>
      <c r="C142" s="38" t="s">
        <v>142</v>
      </c>
      <c r="D142" s="38" t="s">
        <v>117</v>
      </c>
      <c r="E142" s="46" t="s">
        <v>296</v>
      </c>
      <c r="F142" s="94"/>
      <c r="G142" s="94"/>
      <c r="H142" s="95">
        <f t="shared" si="8"/>
        <v>0</v>
      </c>
      <c r="I142" s="95">
        <f t="shared" si="8"/>
        <v>14146800</v>
      </c>
      <c r="J142" s="95">
        <f t="shared" si="8"/>
        <v>4171600</v>
      </c>
    </row>
    <row r="143" spans="1:10" ht="27.75" customHeight="1" x14ac:dyDescent="0.2">
      <c r="A143" s="64" t="s">
        <v>294</v>
      </c>
      <c r="B143" s="38" t="s">
        <v>105</v>
      </c>
      <c r="C143" s="38" t="s">
        <v>142</v>
      </c>
      <c r="D143" s="38" t="s">
        <v>117</v>
      </c>
      <c r="E143" s="46" t="s">
        <v>295</v>
      </c>
      <c r="F143" s="94"/>
      <c r="G143" s="94"/>
      <c r="H143" s="95">
        <v>0</v>
      </c>
      <c r="I143" s="100">
        <f>I144</f>
        <v>14146800</v>
      </c>
      <c r="J143" s="100">
        <f>J144</f>
        <v>4171600</v>
      </c>
    </row>
    <row r="144" spans="1:10" ht="21.75" customHeight="1" x14ac:dyDescent="0.2">
      <c r="A144" s="42" t="s">
        <v>269</v>
      </c>
      <c r="B144" s="38" t="s">
        <v>105</v>
      </c>
      <c r="C144" s="38" t="s">
        <v>142</v>
      </c>
      <c r="D144" s="38" t="s">
        <v>117</v>
      </c>
      <c r="E144" s="46" t="s">
        <v>295</v>
      </c>
      <c r="F144" s="94" t="s">
        <v>268</v>
      </c>
      <c r="G144" s="94" t="s">
        <v>291</v>
      </c>
      <c r="H144" s="95">
        <v>0</v>
      </c>
      <c r="I144" s="100">
        <v>14146800</v>
      </c>
      <c r="J144" s="100">
        <v>4171600</v>
      </c>
    </row>
    <row r="145" spans="1:10" ht="45" customHeight="1" x14ac:dyDescent="0.2">
      <c r="A145" s="58" t="s">
        <v>285</v>
      </c>
      <c r="B145" s="38" t="s">
        <v>105</v>
      </c>
      <c r="C145" s="38" t="s">
        <v>142</v>
      </c>
      <c r="D145" s="38" t="s">
        <v>117</v>
      </c>
      <c r="E145" s="38" t="s">
        <v>498</v>
      </c>
      <c r="F145" s="94"/>
      <c r="G145" s="94"/>
      <c r="H145" s="95">
        <f>H146</f>
        <v>1347469</v>
      </c>
      <c r="I145" s="95">
        <f>I146</f>
        <v>600000</v>
      </c>
      <c r="J145" s="95">
        <f>J146</f>
        <v>600000</v>
      </c>
    </row>
    <row r="146" spans="1:10" x14ac:dyDescent="0.2">
      <c r="A146" s="41" t="s">
        <v>281</v>
      </c>
      <c r="B146" s="38" t="s">
        <v>105</v>
      </c>
      <c r="C146" s="38" t="s">
        <v>142</v>
      </c>
      <c r="D146" s="38" t="s">
        <v>117</v>
      </c>
      <c r="E146" s="38" t="s">
        <v>498</v>
      </c>
      <c r="F146" s="94" t="s">
        <v>280</v>
      </c>
      <c r="G146" s="94"/>
      <c r="H146" s="95">
        <f>600000+300000+447469</f>
        <v>1347469</v>
      </c>
      <c r="I146" s="95">
        <v>600000</v>
      </c>
      <c r="J146" s="95">
        <v>600000</v>
      </c>
    </row>
    <row r="147" spans="1:10" x14ac:dyDescent="0.2">
      <c r="A147" s="41" t="s">
        <v>264</v>
      </c>
      <c r="B147" s="38" t="s">
        <v>105</v>
      </c>
      <c r="C147" s="38" t="s">
        <v>142</v>
      </c>
      <c r="D147" s="38" t="s">
        <v>120</v>
      </c>
      <c r="E147" s="38"/>
      <c r="F147" s="94"/>
      <c r="G147" s="94"/>
      <c r="H147" s="95">
        <f>H153+H148+H150</f>
        <v>56719100</v>
      </c>
      <c r="I147" s="95">
        <f>I153+I148+I150</f>
        <v>113173800</v>
      </c>
      <c r="J147" s="95">
        <f>J153+J148+J150</f>
        <v>5396000</v>
      </c>
    </row>
    <row r="148" spans="1:10" ht="33.75" x14ac:dyDescent="0.2">
      <c r="A148" s="41" t="s">
        <v>164</v>
      </c>
      <c r="B148" s="38" t="s">
        <v>105</v>
      </c>
      <c r="C148" s="38" t="s">
        <v>142</v>
      </c>
      <c r="D148" s="38" t="s">
        <v>120</v>
      </c>
      <c r="E148" s="38" t="s">
        <v>163</v>
      </c>
      <c r="F148" s="94"/>
      <c r="G148" s="94"/>
      <c r="H148" s="95"/>
      <c r="I148" s="95">
        <f>I149</f>
        <v>107777800</v>
      </c>
      <c r="J148" s="95"/>
    </row>
    <row r="149" spans="1:10" ht="22.5" x14ac:dyDescent="0.2">
      <c r="A149" s="41" t="s">
        <v>273</v>
      </c>
      <c r="B149" s="38" t="s">
        <v>105</v>
      </c>
      <c r="C149" s="38" t="s">
        <v>142</v>
      </c>
      <c r="D149" s="38" t="s">
        <v>120</v>
      </c>
      <c r="E149" s="38" t="s">
        <v>163</v>
      </c>
      <c r="F149" s="94" t="s">
        <v>272</v>
      </c>
      <c r="G149" s="94" t="s">
        <v>291</v>
      </c>
      <c r="H149" s="92">
        <v>0</v>
      </c>
      <c r="I149" s="92">
        <v>107777800</v>
      </c>
      <c r="J149" s="92">
        <v>0</v>
      </c>
    </row>
    <row r="150" spans="1:10" ht="45" x14ac:dyDescent="0.2">
      <c r="A150" s="83" t="s">
        <v>500</v>
      </c>
      <c r="B150" s="38" t="s">
        <v>105</v>
      </c>
      <c r="C150" s="38" t="s">
        <v>142</v>
      </c>
      <c r="D150" s="38" t="s">
        <v>120</v>
      </c>
      <c r="E150" s="38" t="s">
        <v>501</v>
      </c>
      <c r="F150" s="94"/>
      <c r="G150" s="94"/>
      <c r="H150" s="95">
        <f>H151+H152</f>
        <v>40423100</v>
      </c>
      <c r="I150" s="95">
        <f>I151+I152</f>
        <v>100000</v>
      </c>
      <c r="J150" s="95">
        <f>J151+J152</f>
        <v>100000</v>
      </c>
    </row>
    <row r="151" spans="1:10" ht="22.5" x14ac:dyDescent="0.2">
      <c r="A151" s="41" t="s">
        <v>273</v>
      </c>
      <c r="B151" s="38" t="s">
        <v>105</v>
      </c>
      <c r="C151" s="38" t="s">
        <v>142</v>
      </c>
      <c r="D151" s="38" t="s">
        <v>120</v>
      </c>
      <c r="E151" s="38" t="s">
        <v>501</v>
      </c>
      <c r="F151" s="94" t="s">
        <v>272</v>
      </c>
      <c r="G151" s="94"/>
      <c r="H151" s="95">
        <v>100000</v>
      </c>
      <c r="I151" s="95">
        <v>100000</v>
      </c>
      <c r="J151" s="95">
        <v>100000</v>
      </c>
    </row>
    <row r="152" spans="1:10" ht="22.5" x14ac:dyDescent="0.2">
      <c r="A152" s="41" t="s">
        <v>273</v>
      </c>
      <c r="B152" s="38" t="s">
        <v>105</v>
      </c>
      <c r="C152" s="38" t="s">
        <v>142</v>
      </c>
      <c r="D152" s="38" t="s">
        <v>120</v>
      </c>
      <c r="E152" s="38" t="s">
        <v>501</v>
      </c>
      <c r="F152" s="94" t="s">
        <v>272</v>
      </c>
      <c r="G152" s="94" t="s">
        <v>291</v>
      </c>
      <c r="H152" s="100">
        <v>40323100</v>
      </c>
      <c r="I152" s="95">
        <v>0</v>
      </c>
      <c r="J152" s="95">
        <v>0</v>
      </c>
    </row>
    <row r="153" spans="1:10" ht="35.25" customHeight="1" x14ac:dyDescent="0.2">
      <c r="A153" s="58" t="s">
        <v>289</v>
      </c>
      <c r="B153" s="38" t="s">
        <v>105</v>
      </c>
      <c r="C153" s="38" t="s">
        <v>142</v>
      </c>
      <c r="D153" s="38" t="s">
        <v>120</v>
      </c>
      <c r="E153" s="38" t="s">
        <v>499</v>
      </c>
      <c r="F153" s="94"/>
      <c r="G153" s="94"/>
      <c r="H153" s="95">
        <f>H154</f>
        <v>16296000</v>
      </c>
      <c r="I153" s="95">
        <f>I154</f>
        <v>5296000</v>
      </c>
      <c r="J153" s="95">
        <f>J154</f>
        <v>5296000</v>
      </c>
    </row>
    <row r="154" spans="1:10" x14ac:dyDescent="0.2">
      <c r="A154" s="41" t="s">
        <v>281</v>
      </c>
      <c r="B154" s="38" t="s">
        <v>105</v>
      </c>
      <c r="C154" s="38" t="s">
        <v>142</v>
      </c>
      <c r="D154" s="38" t="s">
        <v>120</v>
      </c>
      <c r="E154" s="38" t="s">
        <v>499</v>
      </c>
      <c r="F154" s="94" t="s">
        <v>280</v>
      </c>
      <c r="G154" s="94"/>
      <c r="H154" s="95">
        <v>16296000</v>
      </c>
      <c r="I154" s="95">
        <v>5296000</v>
      </c>
      <c r="J154" s="95">
        <v>5296000</v>
      </c>
    </row>
    <row r="155" spans="1:10" x14ac:dyDescent="0.2">
      <c r="A155" s="37" t="s">
        <v>279</v>
      </c>
      <c r="B155" s="38" t="s">
        <v>105</v>
      </c>
      <c r="C155" s="38" t="s">
        <v>142</v>
      </c>
      <c r="D155" s="38" t="s">
        <v>133</v>
      </c>
      <c r="E155" s="38"/>
      <c r="F155" s="94"/>
      <c r="G155" s="94"/>
      <c r="H155" s="95">
        <f>H156+H158</f>
        <v>15000000</v>
      </c>
      <c r="I155" s="95">
        <f>I156+I158</f>
        <v>8500000</v>
      </c>
      <c r="J155" s="95">
        <f>J156+J158</f>
        <v>8500000</v>
      </c>
    </row>
    <row r="156" spans="1:10" ht="22.5" x14ac:dyDescent="0.2">
      <c r="A156" s="37" t="s">
        <v>287</v>
      </c>
      <c r="B156" s="38" t="s">
        <v>105</v>
      </c>
      <c r="C156" s="38" t="s">
        <v>142</v>
      </c>
      <c r="D156" s="38" t="s">
        <v>133</v>
      </c>
      <c r="E156" s="38" t="s">
        <v>502</v>
      </c>
      <c r="F156" s="94"/>
      <c r="G156" s="94"/>
      <c r="H156" s="95">
        <f>H157</f>
        <v>12000000</v>
      </c>
      <c r="I156" s="95">
        <f>I157</f>
        <v>8000000</v>
      </c>
      <c r="J156" s="95">
        <f>J157</f>
        <v>8000000</v>
      </c>
    </row>
    <row r="157" spans="1:10" x14ac:dyDescent="0.2">
      <c r="A157" s="41" t="s">
        <v>281</v>
      </c>
      <c r="B157" s="38" t="s">
        <v>105</v>
      </c>
      <c r="C157" s="38" t="s">
        <v>142</v>
      </c>
      <c r="D157" s="38" t="s">
        <v>133</v>
      </c>
      <c r="E157" s="38" t="s">
        <v>502</v>
      </c>
      <c r="F157" s="94" t="s">
        <v>280</v>
      </c>
      <c r="G157" s="94"/>
      <c r="H157" s="95">
        <v>12000000</v>
      </c>
      <c r="I157" s="95">
        <v>8000000</v>
      </c>
      <c r="J157" s="95">
        <v>8000000</v>
      </c>
    </row>
    <row r="158" spans="1:10" ht="22.5" x14ac:dyDescent="0.2">
      <c r="A158" s="37" t="s">
        <v>286</v>
      </c>
      <c r="B158" s="38" t="s">
        <v>105</v>
      </c>
      <c r="C158" s="38" t="s">
        <v>142</v>
      </c>
      <c r="D158" s="38" t="s">
        <v>133</v>
      </c>
      <c r="E158" s="38" t="s">
        <v>503</v>
      </c>
      <c r="F158" s="94"/>
      <c r="G158" s="94"/>
      <c r="H158" s="95">
        <f>H159</f>
        <v>3000000</v>
      </c>
      <c r="I158" s="95">
        <f>I159</f>
        <v>500000</v>
      </c>
      <c r="J158" s="95">
        <f>J159</f>
        <v>500000</v>
      </c>
    </row>
    <row r="159" spans="1:10" x14ac:dyDescent="0.2">
      <c r="A159" s="41" t="s">
        <v>281</v>
      </c>
      <c r="B159" s="38" t="s">
        <v>105</v>
      </c>
      <c r="C159" s="38" t="s">
        <v>142</v>
      </c>
      <c r="D159" s="38" t="s">
        <v>133</v>
      </c>
      <c r="E159" s="38" t="s">
        <v>503</v>
      </c>
      <c r="F159" s="94" t="s">
        <v>280</v>
      </c>
      <c r="G159" s="94"/>
      <c r="H159" s="95">
        <v>3000000</v>
      </c>
      <c r="I159" s="95">
        <v>500000</v>
      </c>
      <c r="J159" s="95">
        <v>500000</v>
      </c>
    </row>
    <row r="160" spans="1:10" x14ac:dyDescent="0.2">
      <c r="A160" s="41" t="s">
        <v>255</v>
      </c>
      <c r="B160" s="38" t="s">
        <v>105</v>
      </c>
      <c r="C160" s="38" t="s">
        <v>142</v>
      </c>
      <c r="D160" s="38" t="s">
        <v>142</v>
      </c>
      <c r="E160" s="38"/>
      <c r="F160" s="94"/>
      <c r="G160" s="94"/>
      <c r="H160" s="95">
        <f>H161+H169</f>
        <v>57372600</v>
      </c>
      <c r="I160" s="95">
        <f>I161+I169</f>
        <v>31862900</v>
      </c>
      <c r="J160" s="95">
        <f>J161+J169</f>
        <v>19713200</v>
      </c>
    </row>
    <row r="161" spans="1:10" ht="22.5" customHeight="1" x14ac:dyDescent="0.2">
      <c r="A161" s="42" t="s">
        <v>46</v>
      </c>
      <c r="B161" s="38" t="s">
        <v>105</v>
      </c>
      <c r="C161" s="38" t="s">
        <v>142</v>
      </c>
      <c r="D161" s="38" t="s">
        <v>142</v>
      </c>
      <c r="E161" s="38" t="s">
        <v>407</v>
      </c>
      <c r="F161" s="94"/>
      <c r="G161" s="94"/>
      <c r="H161" s="95">
        <f>H162+H166</f>
        <v>56710000</v>
      </c>
      <c r="I161" s="95">
        <f>I162+I166</f>
        <v>31200000</v>
      </c>
      <c r="J161" s="95">
        <f>J162+J166</f>
        <v>19050000</v>
      </c>
    </row>
    <row r="162" spans="1:10" x14ac:dyDescent="0.2">
      <c r="A162" s="59" t="s">
        <v>611</v>
      </c>
      <c r="B162" s="38" t="s">
        <v>105</v>
      </c>
      <c r="C162" s="38" t="s">
        <v>142</v>
      </c>
      <c r="D162" s="38" t="s">
        <v>142</v>
      </c>
      <c r="E162" s="38" t="s">
        <v>610</v>
      </c>
      <c r="F162" s="94"/>
      <c r="G162" s="94"/>
      <c r="H162" s="95">
        <f>H163</f>
        <v>53810000</v>
      </c>
      <c r="I162" s="95">
        <f>I163</f>
        <v>31200000</v>
      </c>
      <c r="J162" s="95">
        <f>J163</f>
        <v>19050000</v>
      </c>
    </row>
    <row r="163" spans="1:10" x14ac:dyDescent="0.2">
      <c r="A163" s="59" t="s">
        <v>27</v>
      </c>
      <c r="B163" s="38" t="s">
        <v>105</v>
      </c>
      <c r="C163" s="38" t="s">
        <v>142</v>
      </c>
      <c r="D163" s="38" t="s">
        <v>142</v>
      </c>
      <c r="E163" s="38" t="s">
        <v>504</v>
      </c>
      <c r="F163" s="94"/>
      <c r="G163" s="94"/>
      <c r="H163" s="95">
        <f>H164+H165</f>
        <v>53810000</v>
      </c>
      <c r="I163" s="95">
        <f>I164+I165</f>
        <v>31200000</v>
      </c>
      <c r="J163" s="95">
        <f>J164+J165</f>
        <v>19050000</v>
      </c>
    </row>
    <row r="164" spans="1:10" ht="22.5" x14ac:dyDescent="0.2">
      <c r="A164" s="59" t="s">
        <v>273</v>
      </c>
      <c r="B164" s="38" t="s">
        <v>105</v>
      </c>
      <c r="C164" s="38" t="s">
        <v>142</v>
      </c>
      <c r="D164" s="38" t="s">
        <v>142</v>
      </c>
      <c r="E164" s="38" t="s">
        <v>504</v>
      </c>
      <c r="F164" s="94" t="s">
        <v>272</v>
      </c>
      <c r="G164" s="94"/>
      <c r="H164" s="95">
        <v>3810000</v>
      </c>
      <c r="I164" s="95">
        <v>500000</v>
      </c>
      <c r="J164" s="95">
        <v>50000</v>
      </c>
    </row>
    <row r="165" spans="1:10" ht="22.5" x14ac:dyDescent="0.2">
      <c r="A165" s="59" t="s">
        <v>273</v>
      </c>
      <c r="B165" s="38" t="s">
        <v>105</v>
      </c>
      <c r="C165" s="38" t="s">
        <v>142</v>
      </c>
      <c r="D165" s="38" t="s">
        <v>142</v>
      </c>
      <c r="E165" s="38" t="s">
        <v>504</v>
      </c>
      <c r="F165" s="94" t="s">
        <v>272</v>
      </c>
      <c r="G165" s="94" t="s">
        <v>291</v>
      </c>
      <c r="H165" s="100">
        <v>50000000</v>
      </c>
      <c r="I165" s="100">
        <v>30700000</v>
      </c>
      <c r="J165" s="100">
        <v>19000000</v>
      </c>
    </row>
    <row r="166" spans="1:10" ht="19.5" customHeight="1" x14ac:dyDescent="0.2">
      <c r="A166" s="66" t="s">
        <v>628</v>
      </c>
      <c r="B166" s="38" t="s">
        <v>105</v>
      </c>
      <c r="C166" s="38" t="s">
        <v>142</v>
      </c>
      <c r="D166" s="38" t="s">
        <v>142</v>
      </c>
      <c r="E166" s="38" t="s">
        <v>620</v>
      </c>
      <c r="F166" s="94"/>
      <c r="G166" s="94"/>
      <c r="H166" s="95">
        <f t="shared" ref="H166:J167" si="9">H167</f>
        <v>2900000</v>
      </c>
      <c r="I166" s="95">
        <f t="shared" si="9"/>
        <v>0</v>
      </c>
      <c r="J166" s="95">
        <f t="shared" si="9"/>
        <v>0</v>
      </c>
    </row>
    <row r="167" spans="1:10" ht="22.5" customHeight="1" x14ac:dyDescent="0.2">
      <c r="A167" s="41" t="s">
        <v>505</v>
      </c>
      <c r="B167" s="43" t="s">
        <v>105</v>
      </c>
      <c r="C167" s="43" t="s">
        <v>142</v>
      </c>
      <c r="D167" s="43" t="s">
        <v>142</v>
      </c>
      <c r="E167" s="60" t="s">
        <v>506</v>
      </c>
      <c r="F167" s="94"/>
      <c r="G167" s="94"/>
      <c r="H167" s="95">
        <f t="shared" si="9"/>
        <v>2900000</v>
      </c>
      <c r="I167" s="95">
        <f t="shared" si="9"/>
        <v>0</v>
      </c>
      <c r="J167" s="95">
        <f t="shared" si="9"/>
        <v>0</v>
      </c>
    </row>
    <row r="168" spans="1:10" x14ac:dyDescent="0.2">
      <c r="A168" s="37" t="s">
        <v>624</v>
      </c>
      <c r="B168" s="43" t="s">
        <v>105</v>
      </c>
      <c r="C168" s="43" t="s">
        <v>142</v>
      </c>
      <c r="D168" s="43" t="s">
        <v>142</v>
      </c>
      <c r="E168" s="60" t="s">
        <v>506</v>
      </c>
      <c r="F168" s="94" t="s">
        <v>127</v>
      </c>
      <c r="G168" s="94"/>
      <c r="H168" s="95">
        <v>2900000</v>
      </c>
      <c r="I168" s="95">
        <v>0</v>
      </c>
      <c r="J168" s="95">
        <v>0</v>
      </c>
    </row>
    <row r="169" spans="1:10" x14ac:dyDescent="0.2">
      <c r="A169" s="42" t="s">
        <v>627</v>
      </c>
      <c r="B169" s="43" t="s">
        <v>105</v>
      </c>
      <c r="C169" s="43" t="s">
        <v>142</v>
      </c>
      <c r="D169" s="43" t="s">
        <v>142</v>
      </c>
      <c r="E169" s="60" t="s">
        <v>401</v>
      </c>
      <c r="F169" s="94"/>
      <c r="G169" s="94"/>
      <c r="H169" s="95">
        <f>H170+H175</f>
        <v>662600</v>
      </c>
      <c r="I169" s="95">
        <f>I170+I175</f>
        <v>662900</v>
      </c>
      <c r="J169" s="95">
        <f>J170+J175</f>
        <v>663200</v>
      </c>
    </row>
    <row r="170" spans="1:10" ht="22.5" customHeight="1" x14ac:dyDescent="0.2">
      <c r="A170" s="67" t="s">
        <v>67</v>
      </c>
      <c r="B170" s="43" t="s">
        <v>105</v>
      </c>
      <c r="C170" s="43" t="s">
        <v>142</v>
      </c>
      <c r="D170" s="43" t="s">
        <v>142</v>
      </c>
      <c r="E170" s="60" t="s">
        <v>507</v>
      </c>
      <c r="F170" s="94"/>
      <c r="G170" s="94"/>
      <c r="H170" s="95">
        <f>SUM(H171:H174)</f>
        <v>62600</v>
      </c>
      <c r="I170" s="95">
        <f>SUM(I171:I174)</f>
        <v>62900</v>
      </c>
      <c r="J170" s="95">
        <f>SUM(J171:J174)</f>
        <v>63200</v>
      </c>
    </row>
    <row r="171" spans="1:10" ht="18" customHeight="1" x14ac:dyDescent="0.2">
      <c r="A171" s="47" t="s">
        <v>612</v>
      </c>
      <c r="B171" s="43" t="s">
        <v>105</v>
      </c>
      <c r="C171" s="43" t="s">
        <v>142</v>
      </c>
      <c r="D171" s="43" t="s">
        <v>142</v>
      </c>
      <c r="E171" s="60" t="s">
        <v>507</v>
      </c>
      <c r="F171" s="105" t="s">
        <v>122</v>
      </c>
      <c r="G171" s="94" t="s">
        <v>291</v>
      </c>
      <c r="H171" s="100">
        <v>42000</v>
      </c>
      <c r="I171" s="100">
        <v>42000</v>
      </c>
      <c r="J171" s="100">
        <v>42000</v>
      </c>
    </row>
    <row r="172" spans="1:10" ht="22.5" customHeight="1" x14ac:dyDescent="0.2">
      <c r="A172" s="47" t="s">
        <v>614</v>
      </c>
      <c r="B172" s="43" t="s">
        <v>105</v>
      </c>
      <c r="C172" s="43" t="s">
        <v>142</v>
      </c>
      <c r="D172" s="43" t="s">
        <v>142</v>
      </c>
      <c r="E172" s="60" t="s">
        <v>507</v>
      </c>
      <c r="F172" s="105" t="s">
        <v>613</v>
      </c>
      <c r="G172" s="94" t="s">
        <v>291</v>
      </c>
      <c r="H172" s="100">
        <v>12700</v>
      </c>
      <c r="I172" s="100">
        <v>12700</v>
      </c>
      <c r="J172" s="100">
        <v>12700</v>
      </c>
    </row>
    <row r="173" spans="1:10" ht="22.5" customHeight="1" x14ac:dyDescent="0.2">
      <c r="A173" s="37" t="s">
        <v>261</v>
      </c>
      <c r="B173" s="43" t="s">
        <v>105</v>
      </c>
      <c r="C173" s="43" t="s">
        <v>142</v>
      </c>
      <c r="D173" s="43" t="s">
        <v>142</v>
      </c>
      <c r="E173" s="60" t="s">
        <v>507</v>
      </c>
      <c r="F173" s="105" t="s">
        <v>260</v>
      </c>
      <c r="G173" s="94" t="s">
        <v>291</v>
      </c>
      <c r="H173" s="100">
        <v>800</v>
      </c>
      <c r="I173" s="100">
        <v>800</v>
      </c>
      <c r="J173" s="100">
        <v>800</v>
      </c>
    </row>
    <row r="174" spans="1:10" x14ac:dyDescent="0.2">
      <c r="A174" s="37" t="s">
        <v>624</v>
      </c>
      <c r="B174" s="38" t="s">
        <v>105</v>
      </c>
      <c r="C174" s="38" t="s">
        <v>142</v>
      </c>
      <c r="D174" s="38" t="s">
        <v>142</v>
      </c>
      <c r="E174" s="60" t="s">
        <v>507</v>
      </c>
      <c r="F174" s="105" t="s">
        <v>127</v>
      </c>
      <c r="G174" s="94" t="s">
        <v>291</v>
      </c>
      <c r="H174" s="100">
        <v>7100</v>
      </c>
      <c r="I174" s="100">
        <v>7400</v>
      </c>
      <c r="J174" s="100">
        <v>7700</v>
      </c>
    </row>
    <row r="175" spans="1:10" ht="36" customHeight="1" x14ac:dyDescent="0.2">
      <c r="A175" s="58" t="s">
        <v>289</v>
      </c>
      <c r="B175" s="38" t="s">
        <v>105</v>
      </c>
      <c r="C175" s="38" t="s">
        <v>142</v>
      </c>
      <c r="D175" s="38" t="s">
        <v>142</v>
      </c>
      <c r="E175" s="38" t="s">
        <v>499</v>
      </c>
      <c r="F175" s="94"/>
      <c r="G175" s="94"/>
      <c r="H175" s="95">
        <f>H176</f>
        <v>600000</v>
      </c>
      <c r="I175" s="95">
        <f>I176</f>
        <v>600000</v>
      </c>
      <c r="J175" s="95">
        <f>J176</f>
        <v>600000</v>
      </c>
    </row>
    <row r="176" spans="1:10" x14ac:dyDescent="0.2">
      <c r="A176" s="41" t="s">
        <v>281</v>
      </c>
      <c r="B176" s="38" t="s">
        <v>105</v>
      </c>
      <c r="C176" s="38" t="s">
        <v>142</v>
      </c>
      <c r="D176" s="38" t="s">
        <v>142</v>
      </c>
      <c r="E176" s="38" t="s">
        <v>499</v>
      </c>
      <c r="F176" s="94" t="s">
        <v>280</v>
      </c>
      <c r="G176" s="94"/>
      <c r="H176" s="95">
        <v>600000</v>
      </c>
      <c r="I176" s="95">
        <v>600000</v>
      </c>
      <c r="J176" s="95">
        <v>600000</v>
      </c>
    </row>
    <row r="177" spans="1:10" x14ac:dyDescent="0.2">
      <c r="A177" s="41" t="s">
        <v>149</v>
      </c>
      <c r="B177" s="38" t="s">
        <v>105</v>
      </c>
      <c r="C177" s="38" t="s">
        <v>148</v>
      </c>
      <c r="D177" s="38" t="s">
        <v>142</v>
      </c>
      <c r="E177" s="38"/>
      <c r="F177" s="94"/>
      <c r="G177" s="94"/>
      <c r="H177" s="95">
        <f t="shared" ref="H177:J178" si="10">H178</f>
        <v>100000</v>
      </c>
      <c r="I177" s="95">
        <f t="shared" si="10"/>
        <v>100000</v>
      </c>
      <c r="J177" s="95">
        <f t="shared" si="10"/>
        <v>100000</v>
      </c>
    </row>
    <row r="178" spans="1:10" x14ac:dyDescent="0.2">
      <c r="A178" s="41" t="s">
        <v>92</v>
      </c>
      <c r="B178" s="38" t="s">
        <v>105</v>
      </c>
      <c r="C178" s="38" t="s">
        <v>148</v>
      </c>
      <c r="D178" s="38" t="s">
        <v>142</v>
      </c>
      <c r="E178" s="38" t="s">
        <v>508</v>
      </c>
      <c r="F178" s="94"/>
      <c r="G178" s="94"/>
      <c r="H178" s="95">
        <f t="shared" si="10"/>
        <v>100000</v>
      </c>
      <c r="I178" s="95">
        <f t="shared" si="10"/>
        <v>100000</v>
      </c>
      <c r="J178" s="95">
        <f t="shared" si="10"/>
        <v>100000</v>
      </c>
    </row>
    <row r="179" spans="1:10" x14ac:dyDescent="0.2">
      <c r="A179" s="37" t="s">
        <v>624</v>
      </c>
      <c r="B179" s="38" t="s">
        <v>105</v>
      </c>
      <c r="C179" s="38" t="s">
        <v>148</v>
      </c>
      <c r="D179" s="38" t="s">
        <v>142</v>
      </c>
      <c r="E179" s="38" t="s">
        <v>508</v>
      </c>
      <c r="F179" s="94" t="s">
        <v>127</v>
      </c>
      <c r="G179" s="94"/>
      <c r="H179" s="95">
        <v>100000</v>
      </c>
      <c r="I179" s="95">
        <v>100000</v>
      </c>
      <c r="J179" s="95">
        <v>100000</v>
      </c>
    </row>
    <row r="180" spans="1:10" x14ac:dyDescent="0.2">
      <c r="A180" s="37" t="s">
        <v>236</v>
      </c>
      <c r="B180" s="38" t="s">
        <v>105</v>
      </c>
      <c r="C180" s="38" t="s">
        <v>146</v>
      </c>
      <c r="D180" s="38" t="s">
        <v>118</v>
      </c>
      <c r="E180" s="38"/>
      <c r="F180" s="94"/>
      <c r="G180" s="94"/>
      <c r="H180" s="95">
        <f>H181+H193+H197+H185+H204</f>
        <v>267580000</v>
      </c>
      <c r="I180" s="95">
        <f>I181+I193+I197+I185+I204</f>
        <v>731624500</v>
      </c>
      <c r="J180" s="95">
        <f>J181+J193+J197+J185+J204</f>
        <v>214279700</v>
      </c>
    </row>
    <row r="181" spans="1:10" x14ac:dyDescent="0.2">
      <c r="A181" s="37" t="s">
        <v>31</v>
      </c>
      <c r="B181" s="38" t="s">
        <v>105</v>
      </c>
      <c r="C181" s="38" t="s">
        <v>146</v>
      </c>
      <c r="D181" s="38" t="s">
        <v>117</v>
      </c>
      <c r="E181" s="38"/>
      <c r="F181" s="94"/>
      <c r="G181" s="94"/>
      <c r="H181" s="95">
        <f>H182</f>
        <v>5500000</v>
      </c>
      <c r="I181" s="95">
        <f t="shared" ref="I181:J183" si="11">I182</f>
        <v>0</v>
      </c>
      <c r="J181" s="95">
        <f t="shared" si="11"/>
        <v>0</v>
      </c>
    </row>
    <row r="182" spans="1:10" ht="22.5" x14ac:dyDescent="0.2">
      <c r="A182" s="40" t="s">
        <v>361</v>
      </c>
      <c r="B182" s="38" t="s">
        <v>105</v>
      </c>
      <c r="C182" s="38" t="s">
        <v>146</v>
      </c>
      <c r="D182" s="38" t="s">
        <v>117</v>
      </c>
      <c r="E182" s="38" t="s">
        <v>406</v>
      </c>
      <c r="F182" s="94"/>
      <c r="G182" s="94"/>
      <c r="H182" s="95">
        <f>H183</f>
        <v>5500000</v>
      </c>
      <c r="I182" s="95">
        <f t="shared" si="11"/>
        <v>0</v>
      </c>
      <c r="J182" s="95">
        <f t="shared" si="11"/>
        <v>0</v>
      </c>
    </row>
    <row r="183" spans="1:10" ht="22.5" x14ac:dyDescent="0.2">
      <c r="A183" s="40" t="s">
        <v>10</v>
      </c>
      <c r="B183" s="38" t="s">
        <v>105</v>
      </c>
      <c r="C183" s="38" t="s">
        <v>146</v>
      </c>
      <c r="D183" s="38" t="s">
        <v>117</v>
      </c>
      <c r="E183" s="38" t="s">
        <v>9</v>
      </c>
      <c r="F183" s="94"/>
      <c r="G183" s="94"/>
      <c r="H183" s="95">
        <f>H184</f>
        <v>5500000</v>
      </c>
      <c r="I183" s="95">
        <f t="shared" si="11"/>
        <v>0</v>
      </c>
      <c r="J183" s="95">
        <f t="shared" si="11"/>
        <v>0</v>
      </c>
    </row>
    <row r="184" spans="1:10" x14ac:dyDescent="0.2">
      <c r="A184" s="41" t="s">
        <v>29</v>
      </c>
      <c r="B184" s="38" t="s">
        <v>105</v>
      </c>
      <c r="C184" s="38" t="s">
        <v>146</v>
      </c>
      <c r="D184" s="38" t="s">
        <v>117</v>
      </c>
      <c r="E184" s="38" t="s">
        <v>509</v>
      </c>
      <c r="F184" s="94" t="s">
        <v>272</v>
      </c>
      <c r="G184" s="94"/>
      <c r="H184" s="95">
        <v>5500000</v>
      </c>
      <c r="I184" s="95">
        <v>0</v>
      </c>
      <c r="J184" s="95">
        <v>0</v>
      </c>
    </row>
    <row r="185" spans="1:10" x14ac:dyDescent="0.2">
      <c r="A185" s="41" t="s">
        <v>34</v>
      </c>
      <c r="B185" s="38" t="s">
        <v>105</v>
      </c>
      <c r="C185" s="38" t="s">
        <v>146</v>
      </c>
      <c r="D185" s="38" t="s">
        <v>120</v>
      </c>
      <c r="E185" s="38"/>
      <c r="F185" s="94"/>
      <c r="G185" s="94"/>
      <c r="H185" s="95">
        <f>H186</f>
        <v>261500000</v>
      </c>
      <c r="I185" s="95">
        <f>I186</f>
        <v>731044500</v>
      </c>
      <c r="J185" s="95">
        <f>J186</f>
        <v>213699700</v>
      </c>
    </row>
    <row r="186" spans="1:10" x14ac:dyDescent="0.2">
      <c r="A186" s="40" t="s">
        <v>564</v>
      </c>
      <c r="B186" s="38" t="s">
        <v>105</v>
      </c>
      <c r="C186" s="38" t="s">
        <v>146</v>
      </c>
      <c r="D186" s="38" t="s">
        <v>120</v>
      </c>
      <c r="E186" s="38" t="s">
        <v>404</v>
      </c>
      <c r="F186" s="94"/>
      <c r="G186" s="94"/>
      <c r="H186" s="95">
        <f>H191+H187</f>
        <v>261500000</v>
      </c>
      <c r="I186" s="95">
        <f>I191+I187</f>
        <v>731044500</v>
      </c>
      <c r="J186" s="95">
        <f>J191+J187</f>
        <v>213699700</v>
      </c>
    </row>
    <row r="187" spans="1:10" x14ac:dyDescent="0.2">
      <c r="A187" s="40" t="s">
        <v>188</v>
      </c>
      <c r="B187" s="38" t="s">
        <v>105</v>
      </c>
      <c r="C187" s="38" t="s">
        <v>146</v>
      </c>
      <c r="D187" s="38" t="s">
        <v>120</v>
      </c>
      <c r="E187" s="46" t="s">
        <v>187</v>
      </c>
      <c r="F187" s="94"/>
      <c r="G187" s="94"/>
      <c r="H187" s="95">
        <f>H188</f>
        <v>261000000</v>
      </c>
      <c r="I187" s="95">
        <f>I188</f>
        <v>731044500</v>
      </c>
      <c r="J187" s="95">
        <f>J188</f>
        <v>213699700</v>
      </c>
    </row>
    <row r="188" spans="1:10" ht="30" customHeight="1" x14ac:dyDescent="0.2">
      <c r="A188" s="40" t="s">
        <v>186</v>
      </c>
      <c r="B188" s="38" t="s">
        <v>105</v>
      </c>
      <c r="C188" s="38" t="s">
        <v>146</v>
      </c>
      <c r="D188" s="38" t="s">
        <v>120</v>
      </c>
      <c r="E188" s="46" t="s">
        <v>189</v>
      </c>
      <c r="F188" s="94"/>
      <c r="G188" s="94"/>
      <c r="H188" s="95">
        <f>H190+H189</f>
        <v>261000000</v>
      </c>
      <c r="I188" s="95">
        <f>I190+I189</f>
        <v>731044500</v>
      </c>
      <c r="J188" s="95">
        <f>J190+J189</f>
        <v>213699700</v>
      </c>
    </row>
    <row r="189" spans="1:10" ht="17.25" customHeight="1" x14ac:dyDescent="0.2">
      <c r="A189" s="41" t="s">
        <v>273</v>
      </c>
      <c r="B189" s="38" t="s">
        <v>105</v>
      </c>
      <c r="C189" s="38" t="s">
        <v>146</v>
      </c>
      <c r="D189" s="38" t="s">
        <v>120</v>
      </c>
      <c r="E189" s="46" t="s">
        <v>189</v>
      </c>
      <c r="F189" s="94" t="s">
        <v>272</v>
      </c>
      <c r="G189" s="94"/>
      <c r="H189" s="95">
        <v>1000000</v>
      </c>
      <c r="I189" s="95">
        <v>0</v>
      </c>
      <c r="J189" s="95">
        <v>0</v>
      </c>
    </row>
    <row r="190" spans="1:10" ht="22.5" x14ac:dyDescent="0.2">
      <c r="A190" s="41" t="s">
        <v>273</v>
      </c>
      <c r="B190" s="38" t="s">
        <v>105</v>
      </c>
      <c r="C190" s="38" t="s">
        <v>146</v>
      </c>
      <c r="D190" s="38" t="s">
        <v>120</v>
      </c>
      <c r="E190" s="46" t="s">
        <v>189</v>
      </c>
      <c r="F190" s="94" t="s">
        <v>272</v>
      </c>
      <c r="G190" s="94" t="s">
        <v>291</v>
      </c>
      <c r="H190" s="92">
        <v>260000000</v>
      </c>
      <c r="I190" s="92">
        <v>731044500</v>
      </c>
      <c r="J190" s="92">
        <v>213699700</v>
      </c>
    </row>
    <row r="191" spans="1:10" x14ac:dyDescent="0.2">
      <c r="A191" s="41" t="s">
        <v>29</v>
      </c>
      <c r="B191" s="38" t="s">
        <v>105</v>
      </c>
      <c r="C191" s="38" t="s">
        <v>146</v>
      </c>
      <c r="D191" s="38" t="s">
        <v>120</v>
      </c>
      <c r="E191" s="38" t="s">
        <v>582</v>
      </c>
      <c r="F191" s="94"/>
      <c r="G191" s="94"/>
      <c r="H191" s="95">
        <f>H192</f>
        <v>500000</v>
      </c>
      <c r="I191" s="95">
        <f>I192</f>
        <v>0</v>
      </c>
      <c r="J191" s="95">
        <f>J192</f>
        <v>0</v>
      </c>
    </row>
    <row r="192" spans="1:10" x14ac:dyDescent="0.2">
      <c r="A192" s="37" t="s">
        <v>624</v>
      </c>
      <c r="B192" s="38" t="s">
        <v>105</v>
      </c>
      <c r="C192" s="38" t="s">
        <v>146</v>
      </c>
      <c r="D192" s="38" t="s">
        <v>120</v>
      </c>
      <c r="E192" s="38" t="s">
        <v>582</v>
      </c>
      <c r="F192" s="94" t="s">
        <v>127</v>
      </c>
      <c r="G192" s="94"/>
      <c r="H192" s="95">
        <f>1500000-1000000</f>
        <v>500000</v>
      </c>
      <c r="I192" s="95">
        <v>0</v>
      </c>
      <c r="J192" s="95">
        <v>0</v>
      </c>
    </row>
    <row r="193" spans="1:10" ht="19.5" customHeight="1" x14ac:dyDescent="0.2">
      <c r="A193" s="41" t="s">
        <v>32</v>
      </c>
      <c r="B193" s="38" t="s">
        <v>105</v>
      </c>
      <c r="C193" s="38" t="s">
        <v>146</v>
      </c>
      <c r="D193" s="38" t="s">
        <v>142</v>
      </c>
      <c r="E193" s="38"/>
      <c r="F193" s="94"/>
      <c r="G193" s="94"/>
      <c r="H193" s="95">
        <f>H194</f>
        <v>100000</v>
      </c>
      <c r="I193" s="95">
        <f t="shared" ref="I193:J195" si="12">I194</f>
        <v>100000</v>
      </c>
      <c r="J193" s="95">
        <f t="shared" si="12"/>
        <v>100000</v>
      </c>
    </row>
    <row r="194" spans="1:10" ht="12.75" customHeight="1" x14ac:dyDescent="0.2">
      <c r="A194" s="40" t="s">
        <v>359</v>
      </c>
      <c r="B194" s="38" t="s">
        <v>105</v>
      </c>
      <c r="C194" s="38" t="s">
        <v>146</v>
      </c>
      <c r="D194" s="38" t="s">
        <v>142</v>
      </c>
      <c r="E194" s="38" t="s">
        <v>510</v>
      </c>
      <c r="F194" s="94"/>
      <c r="G194" s="94"/>
      <c r="H194" s="95">
        <f>H195</f>
        <v>100000</v>
      </c>
      <c r="I194" s="95">
        <f t="shared" si="12"/>
        <v>100000</v>
      </c>
      <c r="J194" s="95">
        <f t="shared" si="12"/>
        <v>100000</v>
      </c>
    </row>
    <row r="195" spans="1:10" ht="22.5" x14ac:dyDescent="0.2">
      <c r="A195" s="40" t="s">
        <v>447</v>
      </c>
      <c r="B195" s="38" t="s">
        <v>105</v>
      </c>
      <c r="C195" s="38" t="s">
        <v>146</v>
      </c>
      <c r="D195" s="38" t="s">
        <v>142</v>
      </c>
      <c r="E195" s="38" t="s">
        <v>511</v>
      </c>
      <c r="F195" s="94"/>
      <c r="G195" s="94"/>
      <c r="H195" s="95">
        <f>H196</f>
        <v>100000</v>
      </c>
      <c r="I195" s="95">
        <f t="shared" si="12"/>
        <v>100000</v>
      </c>
      <c r="J195" s="95">
        <f t="shared" si="12"/>
        <v>100000</v>
      </c>
    </row>
    <row r="196" spans="1:10" x14ac:dyDescent="0.2">
      <c r="A196" s="40" t="s">
        <v>625</v>
      </c>
      <c r="B196" s="38" t="s">
        <v>105</v>
      </c>
      <c r="C196" s="38" t="s">
        <v>146</v>
      </c>
      <c r="D196" s="38" t="s">
        <v>142</v>
      </c>
      <c r="E196" s="38" t="s">
        <v>511</v>
      </c>
      <c r="F196" s="94" t="s">
        <v>127</v>
      </c>
      <c r="G196" s="94"/>
      <c r="H196" s="95">
        <v>100000</v>
      </c>
      <c r="I196" s="95">
        <v>100000</v>
      </c>
      <c r="J196" s="95">
        <v>100000</v>
      </c>
    </row>
    <row r="197" spans="1:10" x14ac:dyDescent="0.2">
      <c r="A197" s="40" t="s">
        <v>262</v>
      </c>
      <c r="B197" s="38" t="s">
        <v>105</v>
      </c>
      <c r="C197" s="38" t="s">
        <v>146</v>
      </c>
      <c r="D197" s="38" t="s">
        <v>146</v>
      </c>
      <c r="E197" s="38"/>
      <c r="F197" s="94"/>
      <c r="G197" s="94"/>
      <c r="H197" s="95">
        <f>H198+H201</f>
        <v>430000</v>
      </c>
      <c r="I197" s="95">
        <f>I198+I201</f>
        <v>430000</v>
      </c>
      <c r="J197" s="95">
        <f>J198+J201</f>
        <v>430000</v>
      </c>
    </row>
    <row r="198" spans="1:10" ht="22.5" x14ac:dyDescent="0.2">
      <c r="A198" s="57" t="s">
        <v>48</v>
      </c>
      <c r="B198" s="38" t="s">
        <v>105</v>
      </c>
      <c r="C198" s="38" t="s">
        <v>146</v>
      </c>
      <c r="D198" s="38" t="s">
        <v>146</v>
      </c>
      <c r="E198" s="38" t="s">
        <v>416</v>
      </c>
      <c r="F198" s="94"/>
      <c r="G198" s="94"/>
      <c r="H198" s="95">
        <f t="shared" ref="H198:J199" si="13">H199</f>
        <v>330000</v>
      </c>
      <c r="I198" s="95">
        <f t="shared" si="13"/>
        <v>330000</v>
      </c>
      <c r="J198" s="95">
        <f t="shared" si="13"/>
        <v>330000</v>
      </c>
    </row>
    <row r="199" spans="1:10" x14ac:dyDescent="0.2">
      <c r="A199" s="37" t="s">
        <v>168</v>
      </c>
      <c r="B199" s="38" t="s">
        <v>105</v>
      </c>
      <c r="C199" s="38" t="s">
        <v>146</v>
      </c>
      <c r="D199" s="38" t="s">
        <v>146</v>
      </c>
      <c r="E199" s="38" t="s">
        <v>167</v>
      </c>
      <c r="F199" s="94"/>
      <c r="G199" s="94"/>
      <c r="H199" s="95">
        <f t="shared" si="13"/>
        <v>330000</v>
      </c>
      <c r="I199" s="95">
        <f t="shared" si="13"/>
        <v>330000</v>
      </c>
      <c r="J199" s="95">
        <f t="shared" si="13"/>
        <v>330000</v>
      </c>
    </row>
    <row r="200" spans="1:10" x14ac:dyDescent="0.2">
      <c r="A200" s="37" t="s">
        <v>624</v>
      </c>
      <c r="B200" s="38" t="s">
        <v>105</v>
      </c>
      <c r="C200" s="38" t="s">
        <v>146</v>
      </c>
      <c r="D200" s="38" t="s">
        <v>146</v>
      </c>
      <c r="E200" s="38" t="s">
        <v>169</v>
      </c>
      <c r="F200" s="94" t="s">
        <v>127</v>
      </c>
      <c r="G200" s="94"/>
      <c r="H200" s="95">
        <v>330000</v>
      </c>
      <c r="I200" s="95">
        <v>330000</v>
      </c>
      <c r="J200" s="95">
        <v>330000</v>
      </c>
    </row>
    <row r="201" spans="1:10" ht="22.5" x14ac:dyDescent="0.2">
      <c r="A201" s="37" t="s">
        <v>171</v>
      </c>
      <c r="B201" s="38" t="s">
        <v>105</v>
      </c>
      <c r="C201" s="38" t="s">
        <v>146</v>
      </c>
      <c r="D201" s="38" t="s">
        <v>146</v>
      </c>
      <c r="E201" s="38" t="s">
        <v>170</v>
      </c>
      <c r="F201" s="94"/>
      <c r="G201" s="94"/>
      <c r="H201" s="95">
        <f t="shared" ref="H201:J202" si="14">H202</f>
        <v>100000</v>
      </c>
      <c r="I201" s="95">
        <f t="shared" si="14"/>
        <v>100000</v>
      </c>
      <c r="J201" s="95">
        <f t="shared" si="14"/>
        <v>100000</v>
      </c>
    </row>
    <row r="202" spans="1:10" ht="22.5" customHeight="1" x14ac:dyDescent="0.2">
      <c r="A202" s="37" t="s">
        <v>173</v>
      </c>
      <c r="B202" s="38" t="s">
        <v>105</v>
      </c>
      <c r="C202" s="38" t="s">
        <v>146</v>
      </c>
      <c r="D202" s="38" t="s">
        <v>146</v>
      </c>
      <c r="E202" s="38" t="s">
        <v>172</v>
      </c>
      <c r="F202" s="94"/>
      <c r="G202" s="94"/>
      <c r="H202" s="95">
        <f t="shared" si="14"/>
        <v>100000</v>
      </c>
      <c r="I202" s="95">
        <f t="shared" si="14"/>
        <v>100000</v>
      </c>
      <c r="J202" s="95">
        <f t="shared" si="14"/>
        <v>100000</v>
      </c>
    </row>
    <row r="203" spans="1:10" ht="14.25" customHeight="1" x14ac:dyDescent="0.2">
      <c r="A203" s="37" t="s">
        <v>624</v>
      </c>
      <c r="B203" s="38" t="s">
        <v>105</v>
      </c>
      <c r="C203" s="38" t="s">
        <v>146</v>
      </c>
      <c r="D203" s="38" t="s">
        <v>146</v>
      </c>
      <c r="E203" s="38" t="s">
        <v>172</v>
      </c>
      <c r="F203" s="94" t="s">
        <v>127</v>
      </c>
      <c r="G203" s="94"/>
      <c r="H203" s="95">
        <v>100000</v>
      </c>
      <c r="I203" s="95">
        <v>100000</v>
      </c>
      <c r="J203" s="95">
        <v>100000</v>
      </c>
    </row>
    <row r="204" spans="1:10" ht="14.25" customHeight="1" x14ac:dyDescent="0.2">
      <c r="A204" s="37" t="s">
        <v>246</v>
      </c>
      <c r="B204" s="38" t="s">
        <v>105</v>
      </c>
      <c r="C204" s="38" t="s">
        <v>146</v>
      </c>
      <c r="D204" s="38" t="s">
        <v>144</v>
      </c>
      <c r="E204" s="38"/>
      <c r="F204" s="94"/>
      <c r="G204" s="94"/>
      <c r="H204" s="95">
        <f>H205</f>
        <v>50000</v>
      </c>
      <c r="I204" s="95">
        <f>I205</f>
        <v>50000</v>
      </c>
      <c r="J204" s="95">
        <f>J205</f>
        <v>50000</v>
      </c>
    </row>
    <row r="205" spans="1:10" ht="14.25" customHeight="1" x14ac:dyDescent="0.2">
      <c r="A205" s="37" t="s">
        <v>165</v>
      </c>
      <c r="B205" s="38" t="s">
        <v>105</v>
      </c>
      <c r="C205" s="38" t="s">
        <v>146</v>
      </c>
      <c r="D205" s="38" t="s">
        <v>144</v>
      </c>
      <c r="E205" s="38" t="s">
        <v>390</v>
      </c>
      <c r="F205" s="94"/>
      <c r="G205" s="94"/>
      <c r="H205" s="95">
        <f t="shared" ref="H205:J206" si="15">H206</f>
        <v>50000</v>
      </c>
      <c r="I205" s="95">
        <f t="shared" si="15"/>
        <v>50000</v>
      </c>
      <c r="J205" s="95">
        <f t="shared" si="15"/>
        <v>50000</v>
      </c>
    </row>
    <row r="206" spans="1:10" ht="14.25" customHeight="1" x14ac:dyDescent="0.2">
      <c r="A206" s="41" t="s">
        <v>29</v>
      </c>
      <c r="B206" s="38" t="s">
        <v>105</v>
      </c>
      <c r="C206" s="38" t="s">
        <v>146</v>
      </c>
      <c r="D206" s="38" t="s">
        <v>144</v>
      </c>
      <c r="E206" s="38" t="s">
        <v>176</v>
      </c>
      <c r="F206" s="94"/>
      <c r="G206" s="94"/>
      <c r="H206" s="95">
        <f t="shared" si="15"/>
        <v>50000</v>
      </c>
      <c r="I206" s="95">
        <f t="shared" si="15"/>
        <v>50000</v>
      </c>
      <c r="J206" s="95">
        <f t="shared" si="15"/>
        <v>50000</v>
      </c>
    </row>
    <row r="207" spans="1:10" ht="14.25" customHeight="1" x14ac:dyDescent="0.2">
      <c r="A207" s="37" t="s">
        <v>624</v>
      </c>
      <c r="B207" s="38" t="s">
        <v>105</v>
      </c>
      <c r="C207" s="38" t="s">
        <v>146</v>
      </c>
      <c r="D207" s="38" t="s">
        <v>144</v>
      </c>
      <c r="E207" s="38" t="s">
        <v>176</v>
      </c>
      <c r="F207" s="94" t="s">
        <v>127</v>
      </c>
      <c r="G207" s="94"/>
      <c r="H207" s="95">
        <v>50000</v>
      </c>
      <c r="I207" s="95">
        <v>50000</v>
      </c>
      <c r="J207" s="95">
        <v>50000</v>
      </c>
    </row>
    <row r="208" spans="1:10" x14ac:dyDescent="0.2">
      <c r="A208" s="40" t="s">
        <v>247</v>
      </c>
      <c r="B208" s="38" t="s">
        <v>105</v>
      </c>
      <c r="C208" s="38" t="s">
        <v>217</v>
      </c>
      <c r="D208" s="38" t="s">
        <v>124</v>
      </c>
      <c r="E208" s="38"/>
      <c r="F208" s="94"/>
      <c r="G208" s="94"/>
      <c r="H208" s="95">
        <f>H209</f>
        <v>6064000</v>
      </c>
      <c r="I208" s="95">
        <f t="shared" ref="I208:J210" si="16">I209</f>
        <v>4485100</v>
      </c>
      <c r="J208" s="95">
        <f t="shared" si="16"/>
        <v>4968300</v>
      </c>
    </row>
    <row r="209" spans="1:13" ht="22.5" customHeight="1" x14ac:dyDescent="0.2">
      <c r="A209" s="42" t="s">
        <v>46</v>
      </c>
      <c r="B209" s="38" t="s">
        <v>105</v>
      </c>
      <c r="C209" s="38" t="s">
        <v>217</v>
      </c>
      <c r="D209" s="38" t="s">
        <v>124</v>
      </c>
      <c r="E209" s="38" t="s">
        <v>407</v>
      </c>
      <c r="F209" s="94"/>
      <c r="G209" s="94"/>
      <c r="H209" s="95">
        <f>H210</f>
        <v>6064000</v>
      </c>
      <c r="I209" s="95">
        <f t="shared" si="16"/>
        <v>4485100</v>
      </c>
      <c r="J209" s="95">
        <f t="shared" si="16"/>
        <v>4968300</v>
      </c>
    </row>
    <row r="210" spans="1:13" ht="22.5" x14ac:dyDescent="0.2">
      <c r="A210" s="59" t="s">
        <v>609</v>
      </c>
      <c r="B210" s="38" t="s">
        <v>105</v>
      </c>
      <c r="C210" s="38" t="s">
        <v>217</v>
      </c>
      <c r="D210" s="38" t="s">
        <v>124</v>
      </c>
      <c r="E210" s="38" t="s">
        <v>608</v>
      </c>
      <c r="F210" s="94"/>
      <c r="G210" s="94"/>
      <c r="H210" s="95">
        <f>H211</f>
        <v>6064000</v>
      </c>
      <c r="I210" s="95">
        <f t="shared" si="16"/>
        <v>4485100</v>
      </c>
      <c r="J210" s="95">
        <f t="shared" si="16"/>
        <v>4968300</v>
      </c>
    </row>
    <row r="211" spans="1:13" ht="39" customHeight="1" x14ac:dyDescent="0.2">
      <c r="A211" s="63" t="s">
        <v>185</v>
      </c>
      <c r="B211" s="38" t="s">
        <v>105</v>
      </c>
      <c r="C211" s="38" t="s">
        <v>217</v>
      </c>
      <c r="D211" s="38" t="s">
        <v>124</v>
      </c>
      <c r="E211" s="38" t="s">
        <v>512</v>
      </c>
      <c r="F211" s="94"/>
      <c r="G211" s="94"/>
      <c r="H211" s="95">
        <f>H213+H212</f>
        <v>6064000</v>
      </c>
      <c r="I211" s="95">
        <f>I213+I212</f>
        <v>4485100</v>
      </c>
      <c r="J211" s="95">
        <f>J213+J212</f>
        <v>4968300</v>
      </c>
    </row>
    <row r="212" spans="1:13" ht="14.25" customHeight="1" x14ac:dyDescent="0.2">
      <c r="A212" s="77" t="s">
        <v>221</v>
      </c>
      <c r="B212" s="38" t="s">
        <v>105</v>
      </c>
      <c r="C212" s="38" t="s">
        <v>217</v>
      </c>
      <c r="D212" s="38" t="s">
        <v>124</v>
      </c>
      <c r="E212" s="38" t="s">
        <v>512</v>
      </c>
      <c r="F212" s="94" t="s">
        <v>220</v>
      </c>
      <c r="G212" s="94" t="s">
        <v>291</v>
      </c>
      <c r="H212" s="95">
        <v>3764000</v>
      </c>
      <c r="I212" s="95">
        <v>3485100</v>
      </c>
      <c r="J212" s="95">
        <v>3468300</v>
      </c>
    </row>
    <row r="213" spans="1:13" ht="14.25" customHeight="1" x14ac:dyDescent="0.2">
      <c r="A213" s="77" t="s">
        <v>221</v>
      </c>
      <c r="B213" s="38" t="s">
        <v>105</v>
      </c>
      <c r="C213" s="38" t="s">
        <v>217</v>
      </c>
      <c r="D213" s="38" t="s">
        <v>124</v>
      </c>
      <c r="E213" s="38" t="s">
        <v>512</v>
      </c>
      <c r="F213" s="94" t="s">
        <v>220</v>
      </c>
      <c r="G213" s="94"/>
      <c r="H213" s="95">
        <v>2300000</v>
      </c>
      <c r="I213" s="95">
        <v>1000000</v>
      </c>
      <c r="J213" s="95">
        <v>1500000</v>
      </c>
    </row>
    <row r="214" spans="1:13" x14ac:dyDescent="0.2">
      <c r="A214" s="41" t="s">
        <v>151</v>
      </c>
      <c r="B214" s="38" t="s">
        <v>105</v>
      </c>
      <c r="C214" s="38" t="s">
        <v>150</v>
      </c>
      <c r="D214" s="38" t="s">
        <v>120</v>
      </c>
      <c r="E214" s="38"/>
      <c r="F214" s="94"/>
      <c r="G214" s="94"/>
      <c r="H214" s="95">
        <f>H215</f>
        <v>37564900</v>
      </c>
      <c r="I214" s="95">
        <f>I215</f>
        <v>70754700</v>
      </c>
      <c r="J214" s="95">
        <f>J215</f>
        <v>32554700</v>
      </c>
    </row>
    <row r="215" spans="1:13" ht="22.5" x14ac:dyDescent="0.2">
      <c r="A215" s="42" t="s">
        <v>42</v>
      </c>
      <c r="B215" s="38" t="s">
        <v>105</v>
      </c>
      <c r="C215" s="38" t="s">
        <v>150</v>
      </c>
      <c r="D215" s="38" t="s">
        <v>120</v>
      </c>
      <c r="E215" s="38" t="s">
        <v>636</v>
      </c>
      <c r="F215" s="94"/>
      <c r="G215" s="94"/>
      <c r="H215" s="95">
        <f>H216+H222+H224+H226+H219</f>
        <v>37564900</v>
      </c>
      <c r="I215" s="95">
        <f>I216+I222+I224+I226+I219</f>
        <v>70754700</v>
      </c>
      <c r="J215" s="95">
        <f>J216+J222+J224+J226+J219</f>
        <v>32554700</v>
      </c>
    </row>
    <row r="216" spans="1:13" ht="22.5" x14ac:dyDescent="0.2">
      <c r="A216" s="42" t="s">
        <v>388</v>
      </c>
      <c r="B216" s="38" t="s">
        <v>105</v>
      </c>
      <c r="C216" s="38" t="s">
        <v>150</v>
      </c>
      <c r="D216" s="38" t="s">
        <v>120</v>
      </c>
      <c r="E216" s="38" t="s">
        <v>389</v>
      </c>
      <c r="F216" s="94"/>
      <c r="G216" s="94"/>
      <c r="H216" s="95">
        <f>H217+H218</f>
        <v>32000000</v>
      </c>
      <c r="I216" s="95">
        <f>I217+I218</f>
        <v>65000000</v>
      </c>
      <c r="J216" s="95">
        <f>J217+J218</f>
        <v>30000000</v>
      </c>
    </row>
    <row r="217" spans="1:13" ht="22.5" x14ac:dyDescent="0.2">
      <c r="A217" s="59" t="s">
        <v>273</v>
      </c>
      <c r="B217" s="38" t="s">
        <v>105</v>
      </c>
      <c r="C217" s="38" t="s">
        <v>150</v>
      </c>
      <c r="D217" s="38" t="s">
        <v>120</v>
      </c>
      <c r="E217" s="38" t="s">
        <v>389</v>
      </c>
      <c r="F217" s="94" t="s">
        <v>272</v>
      </c>
      <c r="G217" s="94"/>
      <c r="H217" s="95">
        <v>2000000</v>
      </c>
      <c r="I217" s="95"/>
      <c r="J217" s="95"/>
    </row>
    <row r="218" spans="1:13" ht="22.5" x14ac:dyDescent="0.2">
      <c r="A218" s="59" t="s">
        <v>273</v>
      </c>
      <c r="B218" s="38" t="s">
        <v>105</v>
      </c>
      <c r="C218" s="38" t="s">
        <v>150</v>
      </c>
      <c r="D218" s="38" t="s">
        <v>120</v>
      </c>
      <c r="E218" s="38" t="s">
        <v>389</v>
      </c>
      <c r="F218" s="94" t="s">
        <v>272</v>
      </c>
      <c r="G218" s="94" t="s">
        <v>291</v>
      </c>
      <c r="H218" s="100">
        <v>30000000</v>
      </c>
      <c r="I218" s="100">
        <v>65000000</v>
      </c>
      <c r="J218" s="100">
        <v>30000000</v>
      </c>
    </row>
    <row r="219" spans="1:13" ht="33.75" x14ac:dyDescent="0.2">
      <c r="A219" s="61" t="s">
        <v>175</v>
      </c>
      <c r="B219" s="38" t="s">
        <v>105</v>
      </c>
      <c r="C219" s="43" t="s">
        <v>150</v>
      </c>
      <c r="D219" s="43" t="s">
        <v>120</v>
      </c>
      <c r="E219" s="78" t="s">
        <v>588</v>
      </c>
      <c r="F219" s="110"/>
      <c r="G219" s="110"/>
      <c r="H219" s="115">
        <f>H220+H221</f>
        <v>930400</v>
      </c>
      <c r="I219" s="115">
        <f>I220+I221</f>
        <v>930400</v>
      </c>
      <c r="J219" s="115">
        <f>J220+J221</f>
        <v>930400</v>
      </c>
    </row>
    <row r="220" spans="1:13" x14ac:dyDescent="0.2">
      <c r="A220" s="57" t="s">
        <v>624</v>
      </c>
      <c r="B220" s="38" t="s">
        <v>105</v>
      </c>
      <c r="C220" s="43" t="s">
        <v>150</v>
      </c>
      <c r="D220" s="43" t="s">
        <v>120</v>
      </c>
      <c r="E220" s="78" t="s">
        <v>588</v>
      </c>
      <c r="F220" s="110" t="s">
        <v>127</v>
      </c>
      <c r="G220" s="110"/>
      <c r="H220" s="115">
        <v>50000</v>
      </c>
      <c r="I220" s="115">
        <v>50000</v>
      </c>
      <c r="J220" s="115">
        <v>50000</v>
      </c>
    </row>
    <row r="221" spans="1:13" x14ac:dyDescent="0.2">
      <c r="A221" s="57" t="s">
        <v>624</v>
      </c>
      <c r="B221" s="38" t="s">
        <v>105</v>
      </c>
      <c r="C221" s="43" t="s">
        <v>150</v>
      </c>
      <c r="D221" s="43" t="s">
        <v>120</v>
      </c>
      <c r="E221" s="78" t="s">
        <v>588</v>
      </c>
      <c r="F221" s="110" t="s">
        <v>127</v>
      </c>
      <c r="G221" s="110" t="s">
        <v>291</v>
      </c>
      <c r="H221" s="100">
        <v>880400</v>
      </c>
      <c r="I221" s="100">
        <v>880400</v>
      </c>
      <c r="J221" s="100">
        <v>880400</v>
      </c>
    </row>
    <row r="222" spans="1:13" s="20" customFormat="1" ht="22.5" customHeight="1" x14ac:dyDescent="0.2">
      <c r="A222" s="79" t="s">
        <v>37</v>
      </c>
      <c r="B222" s="43" t="s">
        <v>105</v>
      </c>
      <c r="C222" s="43" t="s">
        <v>150</v>
      </c>
      <c r="D222" s="43" t="s">
        <v>120</v>
      </c>
      <c r="E222" s="75" t="s">
        <v>513</v>
      </c>
      <c r="F222" s="110"/>
      <c r="G222" s="110"/>
      <c r="H222" s="115">
        <f>H223</f>
        <v>0</v>
      </c>
      <c r="I222" s="115">
        <f>I223</f>
        <v>3200000</v>
      </c>
      <c r="J222" s="115">
        <f>J223</f>
        <v>0</v>
      </c>
      <c r="K222" s="69"/>
      <c r="L222" s="69"/>
      <c r="M222" s="69"/>
    </row>
    <row r="223" spans="1:13" x14ac:dyDescent="0.2">
      <c r="A223" s="57" t="s">
        <v>624</v>
      </c>
      <c r="B223" s="38" t="s">
        <v>105</v>
      </c>
      <c r="C223" s="38" t="s">
        <v>150</v>
      </c>
      <c r="D223" s="38" t="s">
        <v>120</v>
      </c>
      <c r="E223" s="75" t="s">
        <v>513</v>
      </c>
      <c r="F223" s="94" t="s">
        <v>127</v>
      </c>
      <c r="G223" s="94" t="s">
        <v>291</v>
      </c>
      <c r="H223" s="95">
        <v>0</v>
      </c>
      <c r="I223" s="100">
        <v>3200000</v>
      </c>
      <c r="J223" s="95">
        <v>0</v>
      </c>
    </row>
    <row r="224" spans="1:13" ht="22.5" x14ac:dyDescent="0.2">
      <c r="A224" s="68" t="s">
        <v>38</v>
      </c>
      <c r="B224" s="38" t="s">
        <v>105</v>
      </c>
      <c r="C224" s="38" t="s">
        <v>150</v>
      </c>
      <c r="D224" s="38" t="s">
        <v>120</v>
      </c>
      <c r="E224" s="38" t="s">
        <v>514</v>
      </c>
      <c r="F224" s="94"/>
      <c r="G224" s="94"/>
      <c r="H224" s="95">
        <f>H225</f>
        <v>1524300</v>
      </c>
      <c r="I224" s="95">
        <f>I225</f>
        <v>1524300</v>
      </c>
      <c r="J224" s="95">
        <f>J225</f>
        <v>1524300</v>
      </c>
    </row>
    <row r="225" spans="1:10" x14ac:dyDescent="0.2">
      <c r="A225" s="37" t="s">
        <v>624</v>
      </c>
      <c r="B225" s="38" t="s">
        <v>105</v>
      </c>
      <c r="C225" s="38" t="s">
        <v>150</v>
      </c>
      <c r="D225" s="38" t="s">
        <v>120</v>
      </c>
      <c r="E225" s="38" t="s">
        <v>514</v>
      </c>
      <c r="F225" s="94" t="s">
        <v>127</v>
      </c>
      <c r="G225" s="94"/>
      <c r="H225" s="95">
        <v>1524300</v>
      </c>
      <c r="I225" s="95">
        <v>1524300</v>
      </c>
      <c r="J225" s="95">
        <v>1524300</v>
      </c>
    </row>
    <row r="226" spans="1:10" ht="45" x14ac:dyDescent="0.2">
      <c r="A226" s="87" t="s">
        <v>75</v>
      </c>
      <c r="B226" s="38" t="s">
        <v>105</v>
      </c>
      <c r="C226" s="38" t="s">
        <v>150</v>
      </c>
      <c r="D226" s="38" t="s">
        <v>120</v>
      </c>
      <c r="E226" s="38" t="s">
        <v>515</v>
      </c>
      <c r="F226" s="94"/>
      <c r="G226" s="94"/>
      <c r="H226" s="95">
        <f>H227</f>
        <v>3110200</v>
      </c>
      <c r="I226" s="95">
        <f>I227</f>
        <v>100000</v>
      </c>
      <c r="J226" s="95">
        <f>J227</f>
        <v>100000</v>
      </c>
    </row>
    <row r="227" spans="1:10" ht="12.75" customHeight="1" x14ac:dyDescent="0.2">
      <c r="A227" s="37" t="s">
        <v>517</v>
      </c>
      <c r="B227" s="38" t="s">
        <v>105</v>
      </c>
      <c r="C227" s="38" t="s">
        <v>150</v>
      </c>
      <c r="D227" s="38" t="s">
        <v>120</v>
      </c>
      <c r="E227" s="38" t="s">
        <v>516</v>
      </c>
      <c r="F227" s="94"/>
      <c r="G227" s="94"/>
      <c r="H227" s="95">
        <f>H228+H229</f>
        <v>3110200</v>
      </c>
      <c r="I227" s="95">
        <f>I228+I229</f>
        <v>100000</v>
      </c>
      <c r="J227" s="95">
        <f>J228+J229</f>
        <v>100000</v>
      </c>
    </row>
    <row r="228" spans="1:10" x14ac:dyDescent="0.2">
      <c r="A228" s="57" t="s">
        <v>624</v>
      </c>
      <c r="B228" s="38" t="s">
        <v>105</v>
      </c>
      <c r="C228" s="38" t="s">
        <v>150</v>
      </c>
      <c r="D228" s="38" t="s">
        <v>120</v>
      </c>
      <c r="E228" s="38" t="s">
        <v>516</v>
      </c>
      <c r="F228" s="94" t="s">
        <v>127</v>
      </c>
      <c r="G228" s="94"/>
      <c r="H228" s="95">
        <v>100000</v>
      </c>
      <c r="I228" s="95">
        <v>100000</v>
      </c>
      <c r="J228" s="95">
        <v>100000</v>
      </c>
    </row>
    <row r="229" spans="1:10" x14ac:dyDescent="0.2">
      <c r="A229" s="57" t="s">
        <v>624</v>
      </c>
      <c r="B229" s="38" t="s">
        <v>105</v>
      </c>
      <c r="C229" s="38" t="s">
        <v>150</v>
      </c>
      <c r="D229" s="38" t="s">
        <v>120</v>
      </c>
      <c r="E229" s="38" t="s">
        <v>516</v>
      </c>
      <c r="F229" s="38" t="s">
        <v>127</v>
      </c>
      <c r="G229" s="38" t="s">
        <v>291</v>
      </c>
      <c r="H229" s="65">
        <v>3010200</v>
      </c>
      <c r="I229" s="39">
        <v>0</v>
      </c>
      <c r="J229" s="39">
        <v>0</v>
      </c>
    </row>
    <row r="230" spans="1:10" ht="24" x14ac:dyDescent="0.2">
      <c r="A230" s="24" t="s">
        <v>93</v>
      </c>
      <c r="B230" s="22" t="s">
        <v>103</v>
      </c>
      <c r="C230" s="25"/>
      <c r="D230" s="25"/>
      <c r="E230" s="25"/>
      <c r="F230" s="25"/>
      <c r="G230" s="25"/>
      <c r="H230" s="26">
        <f>H231+H236+H254+H259+H262+H283+H278</f>
        <v>497092798</v>
      </c>
      <c r="I230" s="26">
        <f>I231+I236+I254+I259+I262+I283+I278</f>
        <v>35363228</v>
      </c>
      <c r="J230" s="26">
        <f>J231+J236+J254+J259+J262+J283+J278</f>
        <v>35863228</v>
      </c>
    </row>
    <row r="231" spans="1:10" x14ac:dyDescent="0.2">
      <c r="A231" s="37" t="s">
        <v>119</v>
      </c>
      <c r="B231" s="38" t="s">
        <v>103</v>
      </c>
      <c r="C231" s="38" t="s">
        <v>117</v>
      </c>
      <c r="D231" s="38" t="s">
        <v>118</v>
      </c>
      <c r="E231" s="45"/>
      <c r="F231" s="45"/>
      <c r="G231" s="45"/>
      <c r="H231" s="39">
        <f>H232</f>
        <v>50000</v>
      </c>
      <c r="I231" s="39">
        <f t="shared" ref="I231:J234" si="17">I232</f>
        <v>50000</v>
      </c>
      <c r="J231" s="39">
        <f t="shared" si="17"/>
        <v>50000</v>
      </c>
    </row>
    <row r="232" spans="1:10" x14ac:dyDescent="0.2">
      <c r="A232" s="41" t="s">
        <v>134</v>
      </c>
      <c r="B232" s="38" t="s">
        <v>103</v>
      </c>
      <c r="C232" s="38" t="s">
        <v>117</v>
      </c>
      <c r="D232" s="38" t="s">
        <v>132</v>
      </c>
      <c r="E232" s="45"/>
      <c r="F232" s="45"/>
      <c r="G232" s="45"/>
      <c r="H232" s="39">
        <f>H233</f>
        <v>50000</v>
      </c>
      <c r="I232" s="39">
        <f t="shared" si="17"/>
        <v>50000</v>
      </c>
      <c r="J232" s="39">
        <f t="shared" si="17"/>
        <v>50000</v>
      </c>
    </row>
    <row r="233" spans="1:10" x14ac:dyDescent="0.2">
      <c r="A233" s="42" t="s">
        <v>627</v>
      </c>
      <c r="B233" s="38" t="s">
        <v>103</v>
      </c>
      <c r="C233" s="94" t="s">
        <v>117</v>
      </c>
      <c r="D233" s="94" t="s">
        <v>132</v>
      </c>
      <c r="E233" s="94" t="s">
        <v>422</v>
      </c>
      <c r="F233" s="118"/>
      <c r="G233" s="118"/>
      <c r="H233" s="95">
        <f>H234</f>
        <v>50000</v>
      </c>
      <c r="I233" s="95">
        <f t="shared" si="17"/>
        <v>50000</v>
      </c>
      <c r="J233" s="95">
        <f t="shared" si="17"/>
        <v>50000</v>
      </c>
    </row>
    <row r="234" spans="1:10" ht="22.5" x14ac:dyDescent="0.2">
      <c r="A234" s="37" t="s">
        <v>362</v>
      </c>
      <c r="B234" s="38" t="s">
        <v>103</v>
      </c>
      <c r="C234" s="94" t="s">
        <v>117</v>
      </c>
      <c r="D234" s="94" t="s">
        <v>132</v>
      </c>
      <c r="E234" s="94" t="s">
        <v>462</v>
      </c>
      <c r="F234" s="94"/>
      <c r="G234" s="94"/>
      <c r="H234" s="95">
        <f>H235</f>
        <v>50000</v>
      </c>
      <c r="I234" s="95">
        <f t="shared" si="17"/>
        <v>50000</v>
      </c>
      <c r="J234" s="95">
        <f t="shared" si="17"/>
        <v>50000</v>
      </c>
    </row>
    <row r="235" spans="1:10" x14ac:dyDescent="0.2">
      <c r="A235" s="37" t="s">
        <v>131</v>
      </c>
      <c r="B235" s="38" t="s">
        <v>103</v>
      </c>
      <c r="C235" s="94" t="s">
        <v>117</v>
      </c>
      <c r="D235" s="94" t="s">
        <v>132</v>
      </c>
      <c r="E235" s="94" t="s">
        <v>462</v>
      </c>
      <c r="F235" s="94" t="s">
        <v>129</v>
      </c>
      <c r="G235" s="94"/>
      <c r="H235" s="95">
        <v>50000</v>
      </c>
      <c r="I235" s="95">
        <v>50000</v>
      </c>
      <c r="J235" s="95">
        <v>50000</v>
      </c>
    </row>
    <row r="236" spans="1:10" x14ac:dyDescent="0.2">
      <c r="A236" s="37" t="s">
        <v>139</v>
      </c>
      <c r="B236" s="38" t="s">
        <v>103</v>
      </c>
      <c r="C236" s="94" t="s">
        <v>124</v>
      </c>
      <c r="D236" s="94" t="s">
        <v>118</v>
      </c>
      <c r="E236" s="94"/>
      <c r="F236" s="94"/>
      <c r="G236" s="94"/>
      <c r="H236" s="95">
        <f>H237+H241</f>
        <v>15723398</v>
      </c>
      <c r="I236" s="95">
        <f>I237+I241</f>
        <v>15963528</v>
      </c>
      <c r="J236" s="95">
        <f>J237+J241</f>
        <v>15963528</v>
      </c>
    </row>
    <row r="237" spans="1:10" x14ac:dyDescent="0.2">
      <c r="A237" s="37" t="s">
        <v>143</v>
      </c>
      <c r="B237" s="38" t="s">
        <v>103</v>
      </c>
      <c r="C237" s="94" t="s">
        <v>124</v>
      </c>
      <c r="D237" s="94" t="s">
        <v>142</v>
      </c>
      <c r="E237" s="94"/>
      <c r="F237" s="94"/>
      <c r="G237" s="94"/>
      <c r="H237" s="95">
        <f>H238</f>
        <v>3000</v>
      </c>
      <c r="I237" s="95">
        <f t="shared" ref="I237:J239" si="18">I238</f>
        <v>3000</v>
      </c>
      <c r="J237" s="95">
        <f t="shared" si="18"/>
        <v>3000</v>
      </c>
    </row>
    <row r="238" spans="1:10" ht="22.5" customHeight="1" x14ac:dyDescent="0.2">
      <c r="A238" s="37" t="s">
        <v>520</v>
      </c>
      <c r="B238" s="38" t="s">
        <v>103</v>
      </c>
      <c r="C238" s="94" t="s">
        <v>124</v>
      </c>
      <c r="D238" s="94" t="s">
        <v>142</v>
      </c>
      <c r="E238" s="94" t="s">
        <v>519</v>
      </c>
      <c r="F238" s="94"/>
      <c r="G238" s="94"/>
      <c r="H238" s="95">
        <f>H239</f>
        <v>3000</v>
      </c>
      <c r="I238" s="95">
        <f t="shared" si="18"/>
        <v>3000</v>
      </c>
      <c r="J238" s="95">
        <f t="shared" si="18"/>
        <v>3000</v>
      </c>
    </row>
    <row r="239" spans="1:10" x14ac:dyDescent="0.2">
      <c r="A239" s="37" t="s">
        <v>521</v>
      </c>
      <c r="B239" s="38" t="s">
        <v>103</v>
      </c>
      <c r="C239" s="94" t="s">
        <v>124</v>
      </c>
      <c r="D239" s="94" t="s">
        <v>142</v>
      </c>
      <c r="E239" s="94" t="s">
        <v>518</v>
      </c>
      <c r="F239" s="94"/>
      <c r="G239" s="94"/>
      <c r="H239" s="95">
        <f>H240</f>
        <v>3000</v>
      </c>
      <c r="I239" s="95">
        <f t="shared" si="18"/>
        <v>3000</v>
      </c>
      <c r="J239" s="95">
        <f t="shared" si="18"/>
        <v>3000</v>
      </c>
    </row>
    <row r="240" spans="1:10" x14ac:dyDescent="0.2">
      <c r="A240" s="37" t="s">
        <v>522</v>
      </c>
      <c r="B240" s="38" t="s">
        <v>103</v>
      </c>
      <c r="C240" s="94" t="s">
        <v>124</v>
      </c>
      <c r="D240" s="94" t="s">
        <v>142</v>
      </c>
      <c r="E240" s="94" t="s">
        <v>518</v>
      </c>
      <c r="F240" s="94" t="s">
        <v>14</v>
      </c>
      <c r="G240" s="94"/>
      <c r="H240" s="95">
        <v>3000</v>
      </c>
      <c r="I240" s="95">
        <v>3000</v>
      </c>
      <c r="J240" s="95">
        <v>3000</v>
      </c>
    </row>
    <row r="241" spans="1:10" x14ac:dyDescent="0.2">
      <c r="A241" s="37" t="s">
        <v>216</v>
      </c>
      <c r="B241" s="38" t="s">
        <v>103</v>
      </c>
      <c r="C241" s="94" t="s">
        <v>124</v>
      </c>
      <c r="D241" s="94" t="s">
        <v>145</v>
      </c>
      <c r="E241" s="94"/>
      <c r="F241" s="94"/>
      <c r="G241" s="94"/>
      <c r="H241" s="95">
        <f>H242+H245+H252</f>
        <v>15720398</v>
      </c>
      <c r="I241" s="95">
        <f>I242+I245+I252</f>
        <v>15960528</v>
      </c>
      <c r="J241" s="95">
        <f>J242+J245+J252</f>
        <v>15960528</v>
      </c>
    </row>
    <row r="242" spans="1:10" x14ac:dyDescent="0.2">
      <c r="A242" s="42" t="s">
        <v>627</v>
      </c>
      <c r="B242" s="38" t="s">
        <v>103</v>
      </c>
      <c r="C242" s="94" t="s">
        <v>124</v>
      </c>
      <c r="D242" s="94" t="s">
        <v>145</v>
      </c>
      <c r="E242" s="94" t="s">
        <v>401</v>
      </c>
      <c r="F242" s="94"/>
      <c r="G242" s="94"/>
      <c r="H242" s="95">
        <f t="shared" ref="H242:J243" si="19">H243</f>
        <v>500000</v>
      </c>
      <c r="I242" s="95">
        <f t="shared" si="19"/>
        <v>500000</v>
      </c>
      <c r="J242" s="95">
        <f t="shared" si="19"/>
        <v>500000</v>
      </c>
    </row>
    <row r="243" spans="1:10" x14ac:dyDescent="0.2">
      <c r="A243" s="37" t="s">
        <v>94</v>
      </c>
      <c r="B243" s="38" t="s">
        <v>103</v>
      </c>
      <c r="C243" s="94" t="s">
        <v>124</v>
      </c>
      <c r="D243" s="94" t="s">
        <v>145</v>
      </c>
      <c r="E243" s="94" t="s">
        <v>523</v>
      </c>
      <c r="F243" s="94"/>
      <c r="G243" s="94"/>
      <c r="H243" s="95">
        <f t="shared" si="19"/>
        <v>500000</v>
      </c>
      <c r="I243" s="95">
        <f t="shared" si="19"/>
        <v>500000</v>
      </c>
      <c r="J243" s="95">
        <f t="shared" si="19"/>
        <v>500000</v>
      </c>
    </row>
    <row r="244" spans="1:10" x14ac:dyDescent="0.2">
      <c r="A244" s="37" t="s">
        <v>624</v>
      </c>
      <c r="B244" s="38" t="s">
        <v>103</v>
      </c>
      <c r="C244" s="94" t="s">
        <v>124</v>
      </c>
      <c r="D244" s="94" t="s">
        <v>145</v>
      </c>
      <c r="E244" s="94" t="s">
        <v>523</v>
      </c>
      <c r="F244" s="94" t="s">
        <v>127</v>
      </c>
      <c r="G244" s="94"/>
      <c r="H244" s="95">
        <v>500000</v>
      </c>
      <c r="I244" s="95">
        <v>500000</v>
      </c>
      <c r="J244" s="95">
        <v>500000</v>
      </c>
    </row>
    <row r="245" spans="1:10" ht="22.5" x14ac:dyDescent="0.2">
      <c r="A245" s="42" t="s">
        <v>432</v>
      </c>
      <c r="B245" s="38" t="s">
        <v>103</v>
      </c>
      <c r="C245" s="94" t="s">
        <v>124</v>
      </c>
      <c r="D245" s="94" t="s">
        <v>145</v>
      </c>
      <c r="E245" s="94" t="s">
        <v>462</v>
      </c>
      <c r="F245" s="94"/>
      <c r="G245" s="94"/>
      <c r="H245" s="95">
        <f>SUM(H246:H251)</f>
        <v>14420398</v>
      </c>
      <c r="I245" s="95">
        <f>SUM(I246:I251)</f>
        <v>14660528</v>
      </c>
      <c r="J245" s="95">
        <f>SUM(J246:J251)</f>
        <v>14660528</v>
      </c>
    </row>
    <row r="246" spans="1:10" x14ac:dyDescent="0.2">
      <c r="A246" s="47" t="s">
        <v>612</v>
      </c>
      <c r="B246" s="38" t="s">
        <v>103</v>
      </c>
      <c r="C246" s="94" t="s">
        <v>124</v>
      </c>
      <c r="D246" s="94" t="s">
        <v>145</v>
      </c>
      <c r="E246" s="94" t="s">
        <v>462</v>
      </c>
      <c r="F246" s="94" t="s">
        <v>122</v>
      </c>
      <c r="G246" s="94"/>
      <c r="H246" s="95">
        <f>10224676-184432</f>
        <v>10040244</v>
      </c>
      <c r="I246" s="95">
        <v>10224676</v>
      </c>
      <c r="J246" s="95">
        <v>10224676</v>
      </c>
    </row>
    <row r="247" spans="1:10" ht="22.5" x14ac:dyDescent="0.2">
      <c r="A247" s="37" t="s">
        <v>126</v>
      </c>
      <c r="B247" s="38" t="s">
        <v>103</v>
      </c>
      <c r="C247" s="94" t="s">
        <v>124</v>
      </c>
      <c r="D247" s="94" t="s">
        <v>145</v>
      </c>
      <c r="E247" s="94" t="s">
        <v>462</v>
      </c>
      <c r="F247" s="94" t="s">
        <v>125</v>
      </c>
      <c r="G247" s="94"/>
      <c r="H247" s="95">
        <v>8000</v>
      </c>
      <c r="I247" s="95">
        <v>8000</v>
      </c>
      <c r="J247" s="95">
        <v>8000</v>
      </c>
    </row>
    <row r="248" spans="1:10" ht="33.75" x14ac:dyDescent="0.2">
      <c r="A248" s="47" t="s">
        <v>614</v>
      </c>
      <c r="B248" s="38" t="s">
        <v>103</v>
      </c>
      <c r="C248" s="94" t="s">
        <v>124</v>
      </c>
      <c r="D248" s="94" t="s">
        <v>145</v>
      </c>
      <c r="E248" s="94" t="s">
        <v>462</v>
      </c>
      <c r="F248" s="94" t="s">
        <v>613</v>
      </c>
      <c r="G248" s="94"/>
      <c r="H248" s="95">
        <f>3087852-55698</f>
        <v>3032154</v>
      </c>
      <c r="I248" s="95">
        <v>3087852</v>
      </c>
      <c r="J248" s="95">
        <v>3087852</v>
      </c>
    </row>
    <row r="249" spans="1:10" ht="22.5" x14ac:dyDescent="0.2">
      <c r="A249" s="37" t="s">
        <v>261</v>
      </c>
      <c r="B249" s="38" t="s">
        <v>103</v>
      </c>
      <c r="C249" s="94" t="s">
        <v>124</v>
      </c>
      <c r="D249" s="94" t="s">
        <v>145</v>
      </c>
      <c r="E249" s="94" t="s">
        <v>462</v>
      </c>
      <c r="F249" s="94" t="s">
        <v>260</v>
      </c>
      <c r="G249" s="94"/>
      <c r="H249" s="95">
        <v>300000</v>
      </c>
      <c r="I249" s="95">
        <v>300000</v>
      </c>
      <c r="J249" s="95">
        <v>300000</v>
      </c>
    </row>
    <row r="250" spans="1:10" x14ac:dyDescent="0.2">
      <c r="A250" s="37" t="s">
        <v>624</v>
      </c>
      <c r="B250" s="38" t="s">
        <v>103</v>
      </c>
      <c r="C250" s="94" t="s">
        <v>124</v>
      </c>
      <c r="D250" s="94" t="s">
        <v>145</v>
      </c>
      <c r="E250" s="94" t="s">
        <v>462</v>
      </c>
      <c r="F250" s="94" t="s">
        <v>127</v>
      </c>
      <c r="G250" s="94"/>
      <c r="H250" s="95">
        <v>950000</v>
      </c>
      <c r="I250" s="95">
        <v>950000</v>
      </c>
      <c r="J250" s="95">
        <v>950000</v>
      </c>
    </row>
    <row r="251" spans="1:10" x14ac:dyDescent="0.2">
      <c r="A251" s="37" t="s">
        <v>131</v>
      </c>
      <c r="B251" s="38" t="s">
        <v>103</v>
      </c>
      <c r="C251" s="94" t="s">
        <v>124</v>
      </c>
      <c r="D251" s="94" t="s">
        <v>145</v>
      </c>
      <c r="E251" s="94" t="s">
        <v>462</v>
      </c>
      <c r="F251" s="94" t="s">
        <v>129</v>
      </c>
      <c r="G251" s="94"/>
      <c r="H251" s="95">
        <v>90000</v>
      </c>
      <c r="I251" s="95">
        <v>90000</v>
      </c>
      <c r="J251" s="95">
        <v>90000</v>
      </c>
    </row>
    <row r="252" spans="1:10" ht="22.5" x14ac:dyDescent="0.2">
      <c r="A252" s="37" t="s">
        <v>276</v>
      </c>
      <c r="B252" s="38" t="s">
        <v>103</v>
      </c>
      <c r="C252" s="94" t="s">
        <v>124</v>
      </c>
      <c r="D252" s="94" t="s">
        <v>145</v>
      </c>
      <c r="E252" s="94" t="s">
        <v>524</v>
      </c>
      <c r="F252" s="94"/>
      <c r="G252" s="94"/>
      <c r="H252" s="95">
        <f>H253</f>
        <v>800000</v>
      </c>
      <c r="I252" s="95">
        <f>I253</f>
        <v>800000</v>
      </c>
      <c r="J252" s="95">
        <f>J253</f>
        <v>800000</v>
      </c>
    </row>
    <row r="253" spans="1:10" x14ac:dyDescent="0.2">
      <c r="A253" s="37" t="s">
        <v>624</v>
      </c>
      <c r="B253" s="38" t="s">
        <v>103</v>
      </c>
      <c r="C253" s="94" t="s">
        <v>124</v>
      </c>
      <c r="D253" s="94" t="s">
        <v>145</v>
      </c>
      <c r="E253" s="94" t="s">
        <v>524</v>
      </c>
      <c r="F253" s="94" t="s">
        <v>127</v>
      </c>
      <c r="G253" s="94"/>
      <c r="H253" s="95">
        <v>800000</v>
      </c>
      <c r="I253" s="95">
        <v>800000</v>
      </c>
      <c r="J253" s="95">
        <v>800000</v>
      </c>
    </row>
    <row r="254" spans="1:10" x14ac:dyDescent="0.2">
      <c r="A254" s="41" t="s">
        <v>275</v>
      </c>
      <c r="B254" s="46" t="s">
        <v>103</v>
      </c>
      <c r="C254" s="105" t="s">
        <v>142</v>
      </c>
      <c r="D254" s="105" t="s">
        <v>117</v>
      </c>
      <c r="E254" s="94"/>
      <c r="F254" s="94"/>
      <c r="G254" s="94"/>
      <c r="H254" s="95">
        <f>H255+H257</f>
        <v>350000</v>
      </c>
      <c r="I254" s="95">
        <f>I255+I257</f>
        <v>100000</v>
      </c>
      <c r="J254" s="95">
        <f>J255+J257</f>
        <v>100000</v>
      </c>
    </row>
    <row r="255" spans="1:10" x14ac:dyDescent="0.2">
      <c r="A255" s="37" t="s">
        <v>619</v>
      </c>
      <c r="B255" s="46" t="s">
        <v>103</v>
      </c>
      <c r="C255" s="105" t="s">
        <v>142</v>
      </c>
      <c r="D255" s="105" t="s">
        <v>117</v>
      </c>
      <c r="E255" s="105" t="s">
        <v>525</v>
      </c>
      <c r="F255" s="94"/>
      <c r="G255" s="94"/>
      <c r="H255" s="95">
        <f>H256</f>
        <v>100000</v>
      </c>
      <c r="I255" s="95">
        <f>I256</f>
        <v>100000</v>
      </c>
      <c r="J255" s="95">
        <f>J256</f>
        <v>100000</v>
      </c>
    </row>
    <row r="256" spans="1:10" x14ac:dyDescent="0.2">
      <c r="A256" s="37" t="s">
        <v>624</v>
      </c>
      <c r="B256" s="46" t="s">
        <v>103</v>
      </c>
      <c r="C256" s="105" t="s">
        <v>142</v>
      </c>
      <c r="D256" s="105" t="s">
        <v>117</v>
      </c>
      <c r="E256" s="105" t="s">
        <v>525</v>
      </c>
      <c r="F256" s="94" t="s">
        <v>127</v>
      </c>
      <c r="G256" s="94"/>
      <c r="H256" s="95">
        <v>100000</v>
      </c>
      <c r="I256" s="95">
        <v>100000</v>
      </c>
      <c r="J256" s="95">
        <v>100000</v>
      </c>
    </row>
    <row r="257" spans="1:10" x14ac:dyDescent="0.2">
      <c r="A257" s="37" t="s">
        <v>178</v>
      </c>
      <c r="B257" s="46" t="s">
        <v>103</v>
      </c>
      <c r="C257" s="105" t="s">
        <v>142</v>
      </c>
      <c r="D257" s="105" t="s">
        <v>117</v>
      </c>
      <c r="E257" s="105" t="s">
        <v>177</v>
      </c>
      <c r="F257" s="94"/>
      <c r="G257" s="94"/>
      <c r="H257" s="95">
        <f>H258</f>
        <v>250000</v>
      </c>
      <c r="I257" s="95">
        <f>I258</f>
        <v>0</v>
      </c>
      <c r="J257" s="95">
        <f>J258</f>
        <v>0</v>
      </c>
    </row>
    <row r="258" spans="1:10" x14ac:dyDescent="0.2">
      <c r="A258" s="37" t="s">
        <v>624</v>
      </c>
      <c r="B258" s="46" t="s">
        <v>103</v>
      </c>
      <c r="C258" s="105" t="s">
        <v>142</v>
      </c>
      <c r="D258" s="105" t="s">
        <v>117</v>
      </c>
      <c r="E258" s="105" t="s">
        <v>177</v>
      </c>
      <c r="F258" s="94" t="s">
        <v>127</v>
      </c>
      <c r="G258" s="94"/>
      <c r="H258" s="95">
        <v>250000</v>
      </c>
      <c r="I258" s="95">
        <v>0</v>
      </c>
      <c r="J258" s="95">
        <v>0</v>
      </c>
    </row>
    <row r="259" spans="1:10" x14ac:dyDescent="0.2">
      <c r="A259" s="41" t="s">
        <v>264</v>
      </c>
      <c r="B259" s="46" t="s">
        <v>103</v>
      </c>
      <c r="C259" s="105" t="s">
        <v>142</v>
      </c>
      <c r="D259" s="105" t="s">
        <v>120</v>
      </c>
      <c r="E259" s="105"/>
      <c r="F259" s="94"/>
      <c r="G259" s="94"/>
      <c r="H259" s="95">
        <f t="shared" ref="H259:J260" si="20">H260</f>
        <v>450000</v>
      </c>
      <c r="I259" s="95">
        <f t="shared" si="20"/>
        <v>450000</v>
      </c>
      <c r="J259" s="95">
        <f t="shared" si="20"/>
        <v>450000</v>
      </c>
    </row>
    <row r="260" spans="1:10" x14ac:dyDescent="0.2">
      <c r="A260" s="37" t="s">
        <v>619</v>
      </c>
      <c r="B260" s="46" t="s">
        <v>103</v>
      </c>
      <c r="C260" s="105" t="s">
        <v>142</v>
      </c>
      <c r="D260" s="105" t="s">
        <v>120</v>
      </c>
      <c r="E260" s="105" t="s">
        <v>525</v>
      </c>
      <c r="F260" s="94"/>
      <c r="G260" s="94"/>
      <c r="H260" s="95">
        <f t="shared" si="20"/>
        <v>450000</v>
      </c>
      <c r="I260" s="95">
        <f t="shared" si="20"/>
        <v>450000</v>
      </c>
      <c r="J260" s="95">
        <f t="shared" si="20"/>
        <v>450000</v>
      </c>
    </row>
    <row r="261" spans="1:10" x14ac:dyDescent="0.2">
      <c r="A261" s="37" t="s">
        <v>624</v>
      </c>
      <c r="B261" s="46" t="s">
        <v>103</v>
      </c>
      <c r="C261" s="105" t="s">
        <v>142</v>
      </c>
      <c r="D261" s="105" t="s">
        <v>120</v>
      </c>
      <c r="E261" s="105" t="s">
        <v>525</v>
      </c>
      <c r="F261" s="94" t="s">
        <v>127</v>
      </c>
      <c r="G261" s="94"/>
      <c r="H261" s="95">
        <v>450000</v>
      </c>
      <c r="I261" s="95">
        <v>450000</v>
      </c>
      <c r="J261" s="95">
        <v>450000</v>
      </c>
    </row>
    <row r="262" spans="1:10" x14ac:dyDescent="0.2">
      <c r="A262" s="37" t="s">
        <v>236</v>
      </c>
      <c r="B262" s="38" t="s">
        <v>103</v>
      </c>
      <c r="C262" s="94" t="s">
        <v>146</v>
      </c>
      <c r="D262" s="94" t="s">
        <v>118</v>
      </c>
      <c r="E262" s="94"/>
      <c r="F262" s="94"/>
      <c r="G262" s="94"/>
      <c r="H262" s="95">
        <f>H263+H272</f>
        <v>460321700</v>
      </c>
      <c r="I262" s="95">
        <f>I263+I272</f>
        <v>2000</v>
      </c>
      <c r="J262" s="95">
        <f>J263+J272</f>
        <v>2000</v>
      </c>
    </row>
    <row r="263" spans="1:10" x14ac:dyDescent="0.2">
      <c r="A263" s="37" t="s">
        <v>31</v>
      </c>
      <c r="B263" s="44">
        <v>890</v>
      </c>
      <c r="C263" s="94" t="s">
        <v>146</v>
      </c>
      <c r="D263" s="94" t="s">
        <v>117</v>
      </c>
      <c r="E263" s="94"/>
      <c r="F263" s="94"/>
      <c r="G263" s="94"/>
      <c r="H263" s="95">
        <f t="shared" ref="H263:J264" si="21">H264</f>
        <v>158129000</v>
      </c>
      <c r="I263" s="95">
        <f t="shared" si="21"/>
        <v>1000</v>
      </c>
      <c r="J263" s="95">
        <f t="shared" si="21"/>
        <v>1000</v>
      </c>
    </row>
    <row r="264" spans="1:10" ht="22.5" x14ac:dyDescent="0.2">
      <c r="A264" s="40" t="s">
        <v>361</v>
      </c>
      <c r="B264" s="46" t="s">
        <v>103</v>
      </c>
      <c r="C264" s="94" t="s">
        <v>146</v>
      </c>
      <c r="D264" s="94" t="s">
        <v>117</v>
      </c>
      <c r="E264" s="94" t="s">
        <v>406</v>
      </c>
      <c r="F264" s="94"/>
      <c r="G264" s="94"/>
      <c r="H264" s="95">
        <f t="shared" si="21"/>
        <v>158129000</v>
      </c>
      <c r="I264" s="95">
        <f t="shared" si="21"/>
        <v>1000</v>
      </c>
      <c r="J264" s="95">
        <f t="shared" si="21"/>
        <v>1000</v>
      </c>
    </row>
    <row r="265" spans="1:10" ht="22.5" x14ac:dyDescent="0.2">
      <c r="A265" s="40" t="s">
        <v>10</v>
      </c>
      <c r="B265" s="46" t="s">
        <v>103</v>
      </c>
      <c r="C265" s="94" t="s">
        <v>146</v>
      </c>
      <c r="D265" s="94" t="s">
        <v>117</v>
      </c>
      <c r="E265" s="94" t="s">
        <v>9</v>
      </c>
      <c r="F265" s="94"/>
      <c r="G265" s="94"/>
      <c r="H265" s="95">
        <f>H269+H267</f>
        <v>158129000</v>
      </c>
      <c r="I265" s="95">
        <f>I269+I267</f>
        <v>1000</v>
      </c>
      <c r="J265" s="95">
        <f>J269+J267</f>
        <v>1000</v>
      </c>
    </row>
    <row r="266" spans="1:10" ht="22.5" x14ac:dyDescent="0.2">
      <c r="A266" s="88" t="s">
        <v>76</v>
      </c>
      <c r="B266" s="38" t="s">
        <v>103</v>
      </c>
      <c r="C266" s="94" t="s">
        <v>146</v>
      </c>
      <c r="D266" s="94" t="s">
        <v>117</v>
      </c>
      <c r="E266" s="105" t="s">
        <v>77</v>
      </c>
      <c r="F266" s="94"/>
      <c r="G266" s="94"/>
      <c r="H266" s="95">
        <f>H267+H269</f>
        <v>158129000</v>
      </c>
      <c r="I266" s="95">
        <f>I267+I269</f>
        <v>1000</v>
      </c>
      <c r="J266" s="95">
        <f>J267+J269</f>
        <v>1000</v>
      </c>
    </row>
    <row r="267" spans="1:10" ht="33.75" x14ac:dyDescent="0.2">
      <c r="A267" s="80" t="s">
        <v>300</v>
      </c>
      <c r="B267" s="38" t="s">
        <v>103</v>
      </c>
      <c r="C267" s="94" t="s">
        <v>146</v>
      </c>
      <c r="D267" s="94" t="s">
        <v>117</v>
      </c>
      <c r="E267" s="105" t="s">
        <v>301</v>
      </c>
      <c r="F267" s="105"/>
      <c r="G267" s="94"/>
      <c r="H267" s="95">
        <f>H268</f>
        <v>4633300</v>
      </c>
      <c r="I267" s="95">
        <f>I268</f>
        <v>0</v>
      </c>
      <c r="J267" s="95">
        <f>J268</f>
        <v>0</v>
      </c>
    </row>
    <row r="268" spans="1:10" ht="22.5" x14ac:dyDescent="0.2">
      <c r="A268" s="42" t="s">
        <v>269</v>
      </c>
      <c r="B268" s="44">
        <v>890</v>
      </c>
      <c r="C268" s="94" t="s">
        <v>146</v>
      </c>
      <c r="D268" s="94" t="s">
        <v>117</v>
      </c>
      <c r="E268" s="105" t="s">
        <v>301</v>
      </c>
      <c r="F268" s="105" t="s">
        <v>268</v>
      </c>
      <c r="G268" s="94" t="s">
        <v>291</v>
      </c>
      <c r="H268" s="100">
        <v>4633300</v>
      </c>
      <c r="I268" s="95">
        <v>0</v>
      </c>
      <c r="J268" s="95">
        <v>0</v>
      </c>
    </row>
    <row r="269" spans="1:10" x14ac:dyDescent="0.2">
      <c r="A269" s="47" t="s">
        <v>526</v>
      </c>
      <c r="B269" s="46" t="s">
        <v>103</v>
      </c>
      <c r="C269" s="94" t="s">
        <v>146</v>
      </c>
      <c r="D269" s="94" t="s">
        <v>117</v>
      </c>
      <c r="E269" s="105" t="s">
        <v>299</v>
      </c>
      <c r="F269" s="94"/>
      <c r="G269" s="94"/>
      <c r="H269" s="95">
        <f>H270+H271</f>
        <v>153495700</v>
      </c>
      <c r="I269" s="95">
        <f>I270+I271</f>
        <v>1000</v>
      </c>
      <c r="J269" s="95">
        <f>J270+J271</f>
        <v>1000</v>
      </c>
    </row>
    <row r="270" spans="1:10" ht="25.5" customHeight="1" x14ac:dyDescent="0.2">
      <c r="A270" s="42" t="s">
        <v>269</v>
      </c>
      <c r="B270" s="46" t="s">
        <v>103</v>
      </c>
      <c r="C270" s="94" t="s">
        <v>146</v>
      </c>
      <c r="D270" s="94" t="s">
        <v>117</v>
      </c>
      <c r="E270" s="105" t="s">
        <v>299</v>
      </c>
      <c r="F270" s="94" t="s">
        <v>268</v>
      </c>
      <c r="G270" s="94"/>
      <c r="H270" s="95">
        <v>1000</v>
      </c>
      <c r="I270" s="95">
        <v>1000</v>
      </c>
      <c r="J270" s="95">
        <v>1000</v>
      </c>
    </row>
    <row r="271" spans="1:10" ht="25.5" customHeight="1" x14ac:dyDescent="0.2">
      <c r="A271" s="42" t="s">
        <v>269</v>
      </c>
      <c r="B271" s="46" t="s">
        <v>103</v>
      </c>
      <c r="C271" s="94" t="s">
        <v>146</v>
      </c>
      <c r="D271" s="94" t="s">
        <v>117</v>
      </c>
      <c r="E271" s="105" t="s">
        <v>299</v>
      </c>
      <c r="F271" s="94" t="s">
        <v>268</v>
      </c>
      <c r="G271" s="94" t="s">
        <v>291</v>
      </c>
      <c r="H271" s="100">
        <v>153494700</v>
      </c>
      <c r="I271" s="95">
        <v>0</v>
      </c>
      <c r="J271" s="95">
        <v>0</v>
      </c>
    </row>
    <row r="272" spans="1:10" x14ac:dyDescent="0.2">
      <c r="A272" s="42" t="s">
        <v>34</v>
      </c>
      <c r="B272" s="46" t="s">
        <v>103</v>
      </c>
      <c r="C272" s="94" t="s">
        <v>146</v>
      </c>
      <c r="D272" s="94" t="s">
        <v>120</v>
      </c>
      <c r="E272" s="94"/>
      <c r="F272" s="94"/>
      <c r="G272" s="94"/>
      <c r="H272" s="95">
        <f>H273</f>
        <v>302192700</v>
      </c>
      <c r="I272" s="95">
        <f t="shared" ref="I272:J274" si="22">I273</f>
        <v>1000</v>
      </c>
      <c r="J272" s="95">
        <f t="shared" si="22"/>
        <v>1000</v>
      </c>
    </row>
    <row r="273" spans="1:10" ht="22.5" x14ac:dyDescent="0.2">
      <c r="A273" s="40" t="s">
        <v>360</v>
      </c>
      <c r="B273" s="46" t="s">
        <v>103</v>
      </c>
      <c r="C273" s="94" t="s">
        <v>146</v>
      </c>
      <c r="D273" s="94" t="s">
        <v>120</v>
      </c>
      <c r="E273" s="105" t="s">
        <v>405</v>
      </c>
      <c r="F273" s="94"/>
      <c r="G273" s="94"/>
      <c r="H273" s="95">
        <f>H274</f>
        <v>302192700</v>
      </c>
      <c r="I273" s="95">
        <f t="shared" si="22"/>
        <v>1000</v>
      </c>
      <c r="J273" s="95">
        <f t="shared" si="22"/>
        <v>1000</v>
      </c>
    </row>
    <row r="274" spans="1:10" ht="17.25" customHeight="1" x14ac:dyDescent="0.2">
      <c r="A274" s="40" t="s">
        <v>564</v>
      </c>
      <c r="B274" s="46" t="s">
        <v>103</v>
      </c>
      <c r="C274" s="94" t="s">
        <v>146</v>
      </c>
      <c r="D274" s="94" t="s">
        <v>120</v>
      </c>
      <c r="E274" s="105" t="s">
        <v>404</v>
      </c>
      <c r="F274" s="94"/>
      <c r="G274" s="94"/>
      <c r="H274" s="95">
        <f>H275</f>
        <v>302192700</v>
      </c>
      <c r="I274" s="95">
        <f t="shared" si="22"/>
        <v>1000</v>
      </c>
      <c r="J274" s="95">
        <f t="shared" si="22"/>
        <v>1000</v>
      </c>
    </row>
    <row r="275" spans="1:10" ht="16.5" customHeight="1" x14ac:dyDescent="0.2">
      <c r="A275" s="47" t="s">
        <v>161</v>
      </c>
      <c r="B275" s="46" t="s">
        <v>103</v>
      </c>
      <c r="C275" s="94" t="s">
        <v>146</v>
      </c>
      <c r="D275" s="94" t="s">
        <v>120</v>
      </c>
      <c r="E275" s="105" t="s">
        <v>162</v>
      </c>
      <c r="F275" s="94"/>
      <c r="G275" s="94"/>
      <c r="H275" s="95">
        <f>H276+H277</f>
        <v>302192700</v>
      </c>
      <c r="I275" s="95">
        <f>I276+I277</f>
        <v>1000</v>
      </c>
      <c r="J275" s="95">
        <f>J276+J277</f>
        <v>1000</v>
      </c>
    </row>
    <row r="276" spans="1:10" ht="22.5" x14ac:dyDescent="0.2">
      <c r="A276" s="42" t="s">
        <v>269</v>
      </c>
      <c r="B276" s="46" t="s">
        <v>103</v>
      </c>
      <c r="C276" s="94" t="s">
        <v>146</v>
      </c>
      <c r="D276" s="94" t="s">
        <v>120</v>
      </c>
      <c r="E276" s="105" t="s">
        <v>162</v>
      </c>
      <c r="F276" s="94" t="s">
        <v>268</v>
      </c>
      <c r="G276" s="94"/>
      <c r="H276" s="95">
        <v>1000</v>
      </c>
      <c r="I276" s="95">
        <v>1000</v>
      </c>
      <c r="J276" s="95">
        <v>1000</v>
      </c>
    </row>
    <row r="277" spans="1:10" ht="22.5" x14ac:dyDescent="0.2">
      <c r="A277" s="42" t="s">
        <v>269</v>
      </c>
      <c r="B277" s="46" t="s">
        <v>103</v>
      </c>
      <c r="C277" s="94" t="s">
        <v>146</v>
      </c>
      <c r="D277" s="94" t="s">
        <v>120</v>
      </c>
      <c r="E277" s="105" t="s">
        <v>162</v>
      </c>
      <c r="F277" s="94" t="s">
        <v>268</v>
      </c>
      <c r="G277" s="94" t="s">
        <v>291</v>
      </c>
      <c r="H277" s="95">
        <v>302191700</v>
      </c>
      <c r="I277" s="95">
        <v>0</v>
      </c>
      <c r="J277" s="95">
        <v>0</v>
      </c>
    </row>
    <row r="278" spans="1:10" x14ac:dyDescent="0.2">
      <c r="A278" s="40" t="s">
        <v>247</v>
      </c>
      <c r="B278" s="46" t="s">
        <v>103</v>
      </c>
      <c r="C278" s="94" t="s">
        <v>217</v>
      </c>
      <c r="D278" s="94" t="s">
        <v>124</v>
      </c>
      <c r="E278" s="105"/>
      <c r="F278" s="94"/>
      <c r="G278" s="94"/>
      <c r="H278" s="95">
        <f t="shared" ref="H278:J281" si="23">H279</f>
        <v>17797700</v>
      </c>
      <c r="I278" s="95">
        <f t="shared" si="23"/>
        <v>17797700</v>
      </c>
      <c r="J278" s="95">
        <f t="shared" si="23"/>
        <v>17797700</v>
      </c>
    </row>
    <row r="279" spans="1:10" ht="22.5" x14ac:dyDescent="0.2">
      <c r="A279" s="40" t="s">
        <v>376</v>
      </c>
      <c r="B279" s="46" t="s">
        <v>103</v>
      </c>
      <c r="C279" s="94" t="s">
        <v>217</v>
      </c>
      <c r="D279" s="94" t="s">
        <v>124</v>
      </c>
      <c r="E279" s="105" t="s">
        <v>434</v>
      </c>
      <c r="F279" s="94"/>
      <c r="G279" s="94"/>
      <c r="H279" s="95">
        <f t="shared" si="23"/>
        <v>17797700</v>
      </c>
      <c r="I279" s="95">
        <f t="shared" si="23"/>
        <v>17797700</v>
      </c>
      <c r="J279" s="95">
        <f t="shared" si="23"/>
        <v>17797700</v>
      </c>
    </row>
    <row r="280" spans="1:10" x14ac:dyDescent="0.2">
      <c r="A280" s="37" t="s">
        <v>400</v>
      </c>
      <c r="B280" s="46" t="s">
        <v>103</v>
      </c>
      <c r="C280" s="94" t="s">
        <v>217</v>
      </c>
      <c r="D280" s="94" t="s">
        <v>124</v>
      </c>
      <c r="E280" s="105" t="s">
        <v>444</v>
      </c>
      <c r="F280" s="94"/>
      <c r="G280" s="94"/>
      <c r="H280" s="95">
        <f t="shared" si="23"/>
        <v>17797700</v>
      </c>
      <c r="I280" s="95">
        <f t="shared" si="23"/>
        <v>17797700</v>
      </c>
      <c r="J280" s="95">
        <f t="shared" si="23"/>
        <v>17797700</v>
      </c>
    </row>
    <row r="281" spans="1:10" ht="33.75" x14ac:dyDescent="0.2">
      <c r="A281" s="80" t="s">
        <v>303</v>
      </c>
      <c r="B281" s="46" t="s">
        <v>103</v>
      </c>
      <c r="C281" s="94" t="s">
        <v>217</v>
      </c>
      <c r="D281" s="94" t="s">
        <v>124</v>
      </c>
      <c r="E281" s="105" t="s">
        <v>302</v>
      </c>
      <c r="F281" s="94"/>
      <c r="G281" s="94"/>
      <c r="H281" s="95">
        <f t="shared" si="23"/>
        <v>17797700</v>
      </c>
      <c r="I281" s="95">
        <f t="shared" si="23"/>
        <v>17797700</v>
      </c>
      <c r="J281" s="95">
        <f t="shared" si="23"/>
        <v>17797700</v>
      </c>
    </row>
    <row r="282" spans="1:10" ht="22.5" x14ac:dyDescent="0.2">
      <c r="A282" s="42" t="s">
        <v>269</v>
      </c>
      <c r="B282" s="46" t="s">
        <v>103</v>
      </c>
      <c r="C282" s="94" t="s">
        <v>217</v>
      </c>
      <c r="D282" s="94" t="s">
        <v>124</v>
      </c>
      <c r="E282" s="105" t="s">
        <v>302</v>
      </c>
      <c r="F282" s="94" t="s">
        <v>268</v>
      </c>
      <c r="G282" s="94" t="s">
        <v>291</v>
      </c>
      <c r="H282" s="100">
        <v>17797700</v>
      </c>
      <c r="I282" s="100">
        <v>17797700</v>
      </c>
      <c r="J282" s="100">
        <v>17797700</v>
      </c>
    </row>
    <row r="283" spans="1:10" x14ac:dyDescent="0.2">
      <c r="A283" s="37" t="s">
        <v>222</v>
      </c>
      <c r="B283" s="38" t="s">
        <v>103</v>
      </c>
      <c r="C283" s="94" t="s">
        <v>145</v>
      </c>
      <c r="D283" s="94" t="s">
        <v>118</v>
      </c>
      <c r="E283" s="94"/>
      <c r="F283" s="94"/>
      <c r="G283" s="94"/>
      <c r="H283" s="95">
        <f>H284</f>
        <v>2400000</v>
      </c>
      <c r="I283" s="95">
        <f t="shared" ref="I283:J286" si="24">I284</f>
        <v>1000000</v>
      </c>
      <c r="J283" s="95">
        <f t="shared" si="24"/>
        <v>1500000</v>
      </c>
    </row>
    <row r="284" spans="1:10" x14ac:dyDescent="0.2">
      <c r="A284" s="37" t="s">
        <v>223</v>
      </c>
      <c r="B284" s="38" t="s">
        <v>103</v>
      </c>
      <c r="C284" s="94" t="s">
        <v>145</v>
      </c>
      <c r="D284" s="94" t="s">
        <v>120</v>
      </c>
      <c r="E284" s="94"/>
      <c r="F284" s="94"/>
      <c r="G284" s="94"/>
      <c r="H284" s="95">
        <f>H285</f>
        <v>2400000</v>
      </c>
      <c r="I284" s="95">
        <f t="shared" si="24"/>
        <v>1000000</v>
      </c>
      <c r="J284" s="95">
        <f t="shared" si="24"/>
        <v>1500000</v>
      </c>
    </row>
    <row r="285" spans="1:10" x14ac:dyDescent="0.2">
      <c r="A285" s="42" t="s">
        <v>627</v>
      </c>
      <c r="B285" s="38" t="s">
        <v>103</v>
      </c>
      <c r="C285" s="94" t="s">
        <v>145</v>
      </c>
      <c r="D285" s="94" t="s">
        <v>120</v>
      </c>
      <c r="E285" s="94" t="s">
        <v>401</v>
      </c>
      <c r="F285" s="94"/>
      <c r="G285" s="94"/>
      <c r="H285" s="95">
        <f>H286</f>
        <v>2400000</v>
      </c>
      <c r="I285" s="95">
        <f t="shared" si="24"/>
        <v>1000000</v>
      </c>
      <c r="J285" s="95">
        <f t="shared" si="24"/>
        <v>1500000</v>
      </c>
    </row>
    <row r="286" spans="1:10" ht="45" x14ac:dyDescent="0.2">
      <c r="A286" s="37" t="s">
        <v>113</v>
      </c>
      <c r="B286" s="38" t="s">
        <v>103</v>
      </c>
      <c r="C286" s="94" t="s">
        <v>145</v>
      </c>
      <c r="D286" s="94" t="s">
        <v>120</v>
      </c>
      <c r="E286" s="94" t="s">
        <v>527</v>
      </c>
      <c r="F286" s="94"/>
      <c r="G286" s="94"/>
      <c r="H286" s="95">
        <f>H287</f>
        <v>2400000</v>
      </c>
      <c r="I286" s="95">
        <f t="shared" si="24"/>
        <v>1000000</v>
      </c>
      <c r="J286" s="95">
        <f t="shared" si="24"/>
        <v>1500000</v>
      </c>
    </row>
    <row r="287" spans="1:10" ht="24.75" customHeight="1" x14ac:dyDescent="0.2">
      <c r="A287" s="37" t="s">
        <v>529</v>
      </c>
      <c r="B287" s="43" t="s">
        <v>103</v>
      </c>
      <c r="C287" s="43" t="s">
        <v>145</v>
      </c>
      <c r="D287" s="43" t="s">
        <v>120</v>
      </c>
      <c r="E287" s="43" t="s">
        <v>527</v>
      </c>
      <c r="F287" s="43" t="s">
        <v>528</v>
      </c>
      <c r="G287" s="43"/>
      <c r="H287" s="39">
        <v>2400000</v>
      </c>
      <c r="I287" s="39">
        <v>1000000</v>
      </c>
      <c r="J287" s="39">
        <v>1500000</v>
      </c>
    </row>
    <row r="288" spans="1:10" ht="24" x14ac:dyDescent="0.2">
      <c r="A288" s="24" t="s">
        <v>95</v>
      </c>
      <c r="B288" s="22" t="s">
        <v>110</v>
      </c>
      <c r="C288" s="28"/>
      <c r="D288" s="28"/>
      <c r="E288" s="28"/>
      <c r="F288" s="28"/>
      <c r="G288" s="28"/>
      <c r="H288" s="26">
        <f t="shared" ref="H288:J289" si="25">H289</f>
        <v>3687839</v>
      </c>
      <c r="I288" s="26">
        <f t="shared" si="25"/>
        <v>3687839</v>
      </c>
      <c r="J288" s="26">
        <f t="shared" si="25"/>
        <v>3687839</v>
      </c>
    </row>
    <row r="289" spans="1:10" ht="22.5" x14ac:dyDescent="0.2">
      <c r="A289" s="3" t="s">
        <v>152</v>
      </c>
      <c r="B289" s="4" t="s">
        <v>110</v>
      </c>
      <c r="C289" s="4" t="s">
        <v>117</v>
      </c>
      <c r="D289" s="4" t="s">
        <v>148</v>
      </c>
      <c r="E289" s="4"/>
      <c r="F289" s="4"/>
      <c r="G289" s="4"/>
      <c r="H289" s="5">
        <f t="shared" si="25"/>
        <v>3687839</v>
      </c>
      <c r="I289" s="5">
        <f t="shared" si="25"/>
        <v>3687839</v>
      </c>
      <c r="J289" s="5">
        <f t="shared" si="25"/>
        <v>3687839</v>
      </c>
    </row>
    <row r="290" spans="1:10" x14ac:dyDescent="0.2">
      <c r="A290" s="11" t="s">
        <v>627</v>
      </c>
      <c r="B290" s="4" t="s">
        <v>110</v>
      </c>
      <c r="C290" s="4" t="s">
        <v>117</v>
      </c>
      <c r="D290" s="4" t="s">
        <v>148</v>
      </c>
      <c r="E290" s="4" t="s">
        <v>401</v>
      </c>
      <c r="F290" s="4"/>
      <c r="G290" s="4"/>
      <c r="H290" s="5">
        <f>H291+H298</f>
        <v>3687839</v>
      </c>
      <c r="I290" s="5">
        <f>I291+I298</f>
        <v>3687839</v>
      </c>
      <c r="J290" s="5">
        <f>J291+J298</f>
        <v>3687839</v>
      </c>
    </row>
    <row r="291" spans="1:10" ht="22.5" x14ac:dyDescent="0.2">
      <c r="A291" s="11" t="s">
        <v>432</v>
      </c>
      <c r="B291" s="4" t="s">
        <v>110</v>
      </c>
      <c r="C291" s="4" t="s">
        <v>117</v>
      </c>
      <c r="D291" s="4" t="s">
        <v>148</v>
      </c>
      <c r="E291" s="4" t="s">
        <v>462</v>
      </c>
      <c r="F291" s="4"/>
      <c r="G291" s="4"/>
      <c r="H291" s="5">
        <f>SUM(H292:H297)</f>
        <v>2466012</v>
      </c>
      <c r="I291" s="5">
        <f>SUM(I292:I297)</f>
        <v>2466012</v>
      </c>
      <c r="J291" s="5">
        <f>SUM(J292:J297)</f>
        <v>2466012</v>
      </c>
    </row>
    <row r="292" spans="1:10" x14ac:dyDescent="0.2">
      <c r="A292" s="47" t="s">
        <v>612</v>
      </c>
      <c r="B292" s="4" t="s">
        <v>110</v>
      </c>
      <c r="C292" s="4" t="s">
        <v>117</v>
      </c>
      <c r="D292" s="4" t="s">
        <v>148</v>
      </c>
      <c r="E292" s="4" t="s">
        <v>462</v>
      </c>
      <c r="F292" s="4" t="s">
        <v>122</v>
      </c>
      <c r="G292" s="4"/>
      <c r="H292" s="5">
        <v>1762220</v>
      </c>
      <c r="I292" s="5">
        <v>1762220</v>
      </c>
      <c r="J292" s="5">
        <v>1762220</v>
      </c>
    </row>
    <row r="293" spans="1:10" ht="22.5" x14ac:dyDescent="0.2">
      <c r="A293" s="3" t="s">
        <v>126</v>
      </c>
      <c r="B293" s="4" t="s">
        <v>110</v>
      </c>
      <c r="C293" s="4" t="s">
        <v>117</v>
      </c>
      <c r="D293" s="4" t="s">
        <v>148</v>
      </c>
      <c r="E293" s="4" t="s">
        <v>462</v>
      </c>
      <c r="F293" s="4" t="s">
        <v>125</v>
      </c>
      <c r="G293" s="4"/>
      <c r="H293" s="5">
        <v>2000</v>
      </c>
      <c r="I293" s="5">
        <v>2000</v>
      </c>
      <c r="J293" s="5">
        <v>2000</v>
      </c>
    </row>
    <row r="294" spans="1:10" ht="33.75" x14ac:dyDescent="0.2">
      <c r="A294" s="47" t="s">
        <v>614</v>
      </c>
      <c r="B294" s="4" t="s">
        <v>110</v>
      </c>
      <c r="C294" s="4" t="s">
        <v>117</v>
      </c>
      <c r="D294" s="4" t="s">
        <v>148</v>
      </c>
      <c r="E294" s="4" t="s">
        <v>462</v>
      </c>
      <c r="F294" s="4" t="s">
        <v>613</v>
      </c>
      <c r="G294" s="4"/>
      <c r="H294" s="5">
        <v>532191</v>
      </c>
      <c r="I294" s="5">
        <v>532191</v>
      </c>
      <c r="J294" s="5">
        <v>532191</v>
      </c>
    </row>
    <row r="295" spans="1:10" ht="22.5" x14ac:dyDescent="0.2">
      <c r="A295" s="3" t="s">
        <v>261</v>
      </c>
      <c r="B295" s="4" t="s">
        <v>110</v>
      </c>
      <c r="C295" s="4" t="s">
        <v>117</v>
      </c>
      <c r="D295" s="4" t="s">
        <v>148</v>
      </c>
      <c r="E295" s="4" t="s">
        <v>462</v>
      </c>
      <c r="F295" s="4" t="s">
        <v>260</v>
      </c>
      <c r="G295" s="4"/>
      <c r="H295" s="5">
        <v>59101</v>
      </c>
      <c r="I295" s="5">
        <v>59101</v>
      </c>
      <c r="J295" s="5">
        <v>59101</v>
      </c>
    </row>
    <row r="296" spans="1:10" x14ac:dyDescent="0.2">
      <c r="A296" s="3" t="s">
        <v>624</v>
      </c>
      <c r="B296" s="4" t="s">
        <v>110</v>
      </c>
      <c r="C296" s="4" t="s">
        <v>117</v>
      </c>
      <c r="D296" s="4" t="s">
        <v>148</v>
      </c>
      <c r="E296" s="4" t="s">
        <v>462</v>
      </c>
      <c r="F296" s="4" t="s">
        <v>127</v>
      </c>
      <c r="G296" s="4"/>
      <c r="H296" s="5">
        <v>109500</v>
      </c>
      <c r="I296" s="5">
        <v>109500</v>
      </c>
      <c r="J296" s="5">
        <v>109500</v>
      </c>
    </row>
    <row r="297" spans="1:10" x14ac:dyDescent="0.2">
      <c r="A297" s="3" t="s">
        <v>131</v>
      </c>
      <c r="B297" s="4" t="s">
        <v>110</v>
      </c>
      <c r="C297" s="4" t="s">
        <v>117</v>
      </c>
      <c r="D297" s="4" t="s">
        <v>148</v>
      </c>
      <c r="E297" s="4" t="s">
        <v>462</v>
      </c>
      <c r="F297" s="4" t="s">
        <v>129</v>
      </c>
      <c r="G297" s="4"/>
      <c r="H297" s="5">
        <v>1000</v>
      </c>
      <c r="I297" s="5">
        <v>1000</v>
      </c>
      <c r="J297" s="5">
        <v>1000</v>
      </c>
    </row>
    <row r="298" spans="1:10" x14ac:dyDescent="0.2">
      <c r="A298" s="3" t="s">
        <v>96</v>
      </c>
      <c r="B298" s="4" t="s">
        <v>110</v>
      </c>
      <c r="C298" s="4" t="s">
        <v>117</v>
      </c>
      <c r="D298" s="4" t="s">
        <v>148</v>
      </c>
      <c r="E298" s="4" t="s">
        <v>530</v>
      </c>
      <c r="F298" s="4"/>
      <c r="G298" s="4"/>
      <c r="H298" s="5">
        <f>H299+H300</f>
        <v>1221827</v>
      </c>
      <c r="I298" s="5">
        <f>I299+I300</f>
        <v>1221827</v>
      </c>
      <c r="J298" s="5">
        <f>J299+J300</f>
        <v>1221827</v>
      </c>
    </row>
    <row r="299" spans="1:10" x14ac:dyDescent="0.2">
      <c r="A299" s="47" t="s">
        <v>612</v>
      </c>
      <c r="B299" s="4" t="s">
        <v>110</v>
      </c>
      <c r="C299" s="4" t="s">
        <v>117</v>
      </c>
      <c r="D299" s="4" t="s">
        <v>148</v>
      </c>
      <c r="E299" s="4" t="s">
        <v>530</v>
      </c>
      <c r="F299" s="4" t="s">
        <v>122</v>
      </c>
      <c r="G299" s="4"/>
      <c r="H299" s="5">
        <v>938423</v>
      </c>
      <c r="I299" s="5">
        <v>938423</v>
      </c>
      <c r="J299" s="5">
        <v>938423</v>
      </c>
    </row>
    <row r="300" spans="1:10" ht="33.75" x14ac:dyDescent="0.2">
      <c r="A300" s="47" t="s">
        <v>614</v>
      </c>
      <c r="B300" s="4" t="s">
        <v>110</v>
      </c>
      <c r="C300" s="4" t="s">
        <v>117</v>
      </c>
      <c r="D300" s="4" t="s">
        <v>148</v>
      </c>
      <c r="E300" s="4" t="s">
        <v>530</v>
      </c>
      <c r="F300" s="4" t="s">
        <v>613</v>
      </c>
      <c r="G300" s="4"/>
      <c r="H300" s="5">
        <v>283404</v>
      </c>
      <c r="I300" s="5">
        <v>283404</v>
      </c>
      <c r="J300" s="5">
        <v>283404</v>
      </c>
    </row>
    <row r="301" spans="1:10" ht="24" x14ac:dyDescent="0.2">
      <c r="A301" s="24" t="s">
        <v>97</v>
      </c>
      <c r="B301" s="22" t="s">
        <v>106</v>
      </c>
      <c r="C301" s="25"/>
      <c r="D301" s="25"/>
      <c r="E301" s="25"/>
      <c r="F301" s="25"/>
      <c r="G301" s="25"/>
      <c r="H301" s="26">
        <f>H306+H315+H302</f>
        <v>175427578</v>
      </c>
      <c r="I301" s="26">
        <f>I306+I315+I302</f>
        <v>160178949</v>
      </c>
      <c r="J301" s="26">
        <f>J306+J315+J302</f>
        <v>207699649</v>
      </c>
    </row>
    <row r="302" spans="1:10" x14ac:dyDescent="0.2">
      <c r="A302" s="41" t="s">
        <v>134</v>
      </c>
      <c r="B302" s="38" t="s">
        <v>106</v>
      </c>
      <c r="C302" s="38" t="s">
        <v>117</v>
      </c>
      <c r="D302" s="38" t="s">
        <v>132</v>
      </c>
      <c r="E302" s="117"/>
      <c r="F302" s="117"/>
      <c r="G302" s="117"/>
      <c r="H302" s="95">
        <f t="shared" ref="H302:J304" si="26">H303</f>
        <v>20000</v>
      </c>
      <c r="I302" s="95">
        <f t="shared" si="26"/>
        <v>20000</v>
      </c>
      <c r="J302" s="95">
        <f t="shared" si="26"/>
        <v>20000</v>
      </c>
    </row>
    <row r="303" spans="1:10" ht="22.5" x14ac:dyDescent="0.2">
      <c r="A303" s="40" t="s">
        <v>61</v>
      </c>
      <c r="B303" s="38" t="s">
        <v>106</v>
      </c>
      <c r="C303" s="38" t="s">
        <v>117</v>
      </c>
      <c r="D303" s="38" t="s">
        <v>132</v>
      </c>
      <c r="E303" s="94" t="s">
        <v>60</v>
      </c>
      <c r="F303" s="117"/>
      <c r="G303" s="117"/>
      <c r="H303" s="95">
        <f t="shared" si="26"/>
        <v>20000</v>
      </c>
      <c r="I303" s="95">
        <f t="shared" si="26"/>
        <v>20000</v>
      </c>
      <c r="J303" s="95">
        <f t="shared" si="26"/>
        <v>20000</v>
      </c>
    </row>
    <row r="304" spans="1:10" x14ac:dyDescent="0.2">
      <c r="A304" s="40" t="s">
        <v>26</v>
      </c>
      <c r="B304" s="38" t="s">
        <v>106</v>
      </c>
      <c r="C304" s="38" t="s">
        <v>117</v>
      </c>
      <c r="D304" s="38" t="s">
        <v>132</v>
      </c>
      <c r="E304" s="94" t="s">
        <v>476</v>
      </c>
      <c r="F304" s="94"/>
      <c r="G304" s="117"/>
      <c r="H304" s="95">
        <f t="shared" si="26"/>
        <v>20000</v>
      </c>
      <c r="I304" s="95">
        <f t="shared" si="26"/>
        <v>20000</v>
      </c>
      <c r="J304" s="95">
        <f t="shared" si="26"/>
        <v>20000</v>
      </c>
    </row>
    <row r="305" spans="1:10" x14ac:dyDescent="0.2">
      <c r="A305" s="40" t="s">
        <v>625</v>
      </c>
      <c r="B305" s="38" t="s">
        <v>106</v>
      </c>
      <c r="C305" s="38" t="s">
        <v>117</v>
      </c>
      <c r="D305" s="38" t="s">
        <v>132</v>
      </c>
      <c r="E305" s="94" t="s">
        <v>476</v>
      </c>
      <c r="F305" s="94" t="s">
        <v>127</v>
      </c>
      <c r="G305" s="117"/>
      <c r="H305" s="95">
        <v>20000</v>
      </c>
      <c r="I305" s="95">
        <v>20000</v>
      </c>
      <c r="J305" s="95">
        <v>20000</v>
      </c>
    </row>
    <row r="306" spans="1:10" x14ac:dyDescent="0.2">
      <c r="A306" s="37" t="s">
        <v>236</v>
      </c>
      <c r="B306" s="38" t="s">
        <v>106</v>
      </c>
      <c r="C306" s="38" t="s">
        <v>146</v>
      </c>
      <c r="D306" s="38" t="s">
        <v>118</v>
      </c>
      <c r="E306" s="94"/>
      <c r="F306" s="94"/>
      <c r="G306" s="94"/>
      <c r="H306" s="95">
        <f t="shared" ref="H306:J307" si="27">H307</f>
        <v>39048500</v>
      </c>
      <c r="I306" s="95">
        <f t="shared" si="27"/>
        <v>39048500</v>
      </c>
      <c r="J306" s="95">
        <f t="shared" si="27"/>
        <v>39048500</v>
      </c>
    </row>
    <row r="307" spans="1:10" x14ac:dyDescent="0.2">
      <c r="A307" s="37" t="s">
        <v>237</v>
      </c>
      <c r="B307" s="38" t="s">
        <v>106</v>
      </c>
      <c r="C307" s="38" t="s">
        <v>146</v>
      </c>
      <c r="D307" s="38" t="s">
        <v>133</v>
      </c>
      <c r="E307" s="94"/>
      <c r="F307" s="94"/>
      <c r="G307" s="94"/>
      <c r="H307" s="95">
        <f t="shared" si="27"/>
        <v>39048500</v>
      </c>
      <c r="I307" s="95">
        <f t="shared" si="27"/>
        <v>39048500</v>
      </c>
      <c r="J307" s="95">
        <f t="shared" si="27"/>
        <v>39048500</v>
      </c>
    </row>
    <row r="308" spans="1:10" ht="22.5" x14ac:dyDescent="0.2">
      <c r="A308" s="37" t="s">
        <v>43</v>
      </c>
      <c r="B308" s="38" t="s">
        <v>106</v>
      </c>
      <c r="C308" s="38" t="s">
        <v>146</v>
      </c>
      <c r="D308" s="38" t="s">
        <v>133</v>
      </c>
      <c r="E308" s="94" t="s">
        <v>423</v>
      </c>
      <c r="F308" s="94"/>
      <c r="G308" s="94"/>
      <c r="H308" s="95">
        <f>H309+H312</f>
        <v>39048500</v>
      </c>
      <c r="I308" s="95">
        <f>I309+I312</f>
        <v>39048500</v>
      </c>
      <c r="J308" s="95">
        <f>J309+J312</f>
        <v>39048500</v>
      </c>
    </row>
    <row r="309" spans="1:10" ht="22.5" x14ac:dyDescent="0.2">
      <c r="A309" s="37" t="s">
        <v>445</v>
      </c>
      <c r="B309" s="38" t="s">
        <v>106</v>
      </c>
      <c r="C309" s="38" t="s">
        <v>146</v>
      </c>
      <c r="D309" s="38" t="s">
        <v>133</v>
      </c>
      <c r="E309" s="94" t="s">
        <v>424</v>
      </c>
      <c r="F309" s="94"/>
      <c r="G309" s="94"/>
      <c r="H309" s="95">
        <f t="shared" ref="H309:J310" si="28">H310</f>
        <v>38948500</v>
      </c>
      <c r="I309" s="95">
        <f t="shared" si="28"/>
        <v>38948500</v>
      </c>
      <c r="J309" s="95">
        <f t="shared" si="28"/>
        <v>38948500</v>
      </c>
    </row>
    <row r="310" spans="1:10" x14ac:dyDescent="0.2">
      <c r="A310" s="37" t="s">
        <v>382</v>
      </c>
      <c r="B310" s="38" t="s">
        <v>106</v>
      </c>
      <c r="C310" s="38" t="s">
        <v>146</v>
      </c>
      <c r="D310" s="38" t="s">
        <v>133</v>
      </c>
      <c r="E310" s="94" t="s">
        <v>535</v>
      </c>
      <c r="F310" s="94"/>
      <c r="G310" s="94"/>
      <c r="H310" s="95">
        <f t="shared" si="28"/>
        <v>38948500</v>
      </c>
      <c r="I310" s="95">
        <f t="shared" si="28"/>
        <v>38948500</v>
      </c>
      <c r="J310" s="95">
        <f t="shared" si="28"/>
        <v>38948500</v>
      </c>
    </row>
    <row r="311" spans="1:10" ht="22.5" x14ac:dyDescent="0.2">
      <c r="A311" s="42" t="s">
        <v>380</v>
      </c>
      <c r="B311" s="38" t="s">
        <v>106</v>
      </c>
      <c r="C311" s="38" t="s">
        <v>146</v>
      </c>
      <c r="D311" s="38" t="s">
        <v>133</v>
      </c>
      <c r="E311" s="94" t="s">
        <v>535</v>
      </c>
      <c r="F311" s="94" t="s">
        <v>225</v>
      </c>
      <c r="G311" s="94"/>
      <c r="H311" s="95">
        <f>1860000+28020000+8462200+606300</f>
        <v>38948500</v>
      </c>
      <c r="I311" s="95">
        <f>1860000+28020000+8462200+606300</f>
        <v>38948500</v>
      </c>
      <c r="J311" s="95">
        <f>1860000+28020000+8462200+606300</f>
        <v>38948500</v>
      </c>
    </row>
    <row r="312" spans="1:10" ht="16.5" customHeight="1" x14ac:dyDescent="0.2">
      <c r="A312" s="42" t="s">
        <v>384</v>
      </c>
      <c r="B312" s="38" t="s">
        <v>106</v>
      </c>
      <c r="C312" s="38" t="s">
        <v>146</v>
      </c>
      <c r="D312" s="38" t="s">
        <v>133</v>
      </c>
      <c r="E312" s="94" t="s">
        <v>425</v>
      </c>
      <c r="F312" s="94"/>
      <c r="G312" s="94"/>
      <c r="H312" s="95">
        <f t="shared" ref="H312:J313" si="29">H313</f>
        <v>100000</v>
      </c>
      <c r="I312" s="95">
        <f t="shared" si="29"/>
        <v>100000</v>
      </c>
      <c r="J312" s="95">
        <f t="shared" si="29"/>
        <v>100000</v>
      </c>
    </row>
    <row r="313" spans="1:10" x14ac:dyDescent="0.2">
      <c r="A313" s="37" t="s">
        <v>446</v>
      </c>
      <c r="B313" s="38" t="s">
        <v>270</v>
      </c>
      <c r="C313" s="38" t="s">
        <v>146</v>
      </c>
      <c r="D313" s="38" t="s">
        <v>133</v>
      </c>
      <c r="E313" s="94" t="s">
        <v>536</v>
      </c>
      <c r="F313" s="94"/>
      <c r="G313" s="94"/>
      <c r="H313" s="95">
        <f t="shared" si="29"/>
        <v>100000</v>
      </c>
      <c r="I313" s="95">
        <f t="shared" si="29"/>
        <v>100000</v>
      </c>
      <c r="J313" s="95">
        <f t="shared" si="29"/>
        <v>100000</v>
      </c>
    </row>
    <row r="314" spans="1:10" ht="22.5" x14ac:dyDescent="0.2">
      <c r="A314" s="37" t="s">
        <v>380</v>
      </c>
      <c r="B314" s="38" t="s">
        <v>106</v>
      </c>
      <c r="C314" s="38" t="s">
        <v>146</v>
      </c>
      <c r="D314" s="38" t="s">
        <v>133</v>
      </c>
      <c r="E314" s="94" t="s">
        <v>536</v>
      </c>
      <c r="F314" s="94" t="s">
        <v>226</v>
      </c>
      <c r="G314" s="94"/>
      <c r="H314" s="95">
        <v>100000</v>
      </c>
      <c r="I314" s="95">
        <v>100000</v>
      </c>
      <c r="J314" s="95">
        <v>100000</v>
      </c>
    </row>
    <row r="315" spans="1:10" x14ac:dyDescent="0.2">
      <c r="A315" s="37" t="s">
        <v>238</v>
      </c>
      <c r="B315" s="38" t="s">
        <v>106</v>
      </c>
      <c r="C315" s="38" t="s">
        <v>137</v>
      </c>
      <c r="D315" s="38" t="s">
        <v>118</v>
      </c>
      <c r="E315" s="94"/>
      <c r="F315" s="94"/>
      <c r="G315" s="94"/>
      <c r="H315" s="95">
        <f>H316+H359</f>
        <v>136359078</v>
      </c>
      <c r="I315" s="95">
        <f>I316+I359</f>
        <v>121110449</v>
      </c>
      <c r="J315" s="95">
        <f>J316+J359</f>
        <v>168631149</v>
      </c>
    </row>
    <row r="316" spans="1:10" x14ac:dyDescent="0.2">
      <c r="A316" s="37" t="s">
        <v>239</v>
      </c>
      <c r="B316" s="38" t="s">
        <v>106</v>
      </c>
      <c r="C316" s="38" t="s">
        <v>137</v>
      </c>
      <c r="D316" s="38" t="s">
        <v>117</v>
      </c>
      <c r="E316" s="94"/>
      <c r="F316" s="94"/>
      <c r="G316" s="94"/>
      <c r="H316" s="95">
        <f>H317+H355</f>
        <v>116603525</v>
      </c>
      <c r="I316" s="95">
        <f>I317+I355</f>
        <v>101199925</v>
      </c>
      <c r="J316" s="95">
        <f>J317+J355</f>
        <v>148720625</v>
      </c>
    </row>
    <row r="317" spans="1:10" ht="18.75" customHeight="1" x14ac:dyDescent="0.2">
      <c r="A317" s="37" t="s">
        <v>43</v>
      </c>
      <c r="B317" s="38" t="s">
        <v>106</v>
      </c>
      <c r="C317" s="38" t="s">
        <v>137</v>
      </c>
      <c r="D317" s="38" t="s">
        <v>117</v>
      </c>
      <c r="E317" s="94" t="s">
        <v>423</v>
      </c>
      <c r="F317" s="94"/>
      <c r="G317" s="94"/>
      <c r="H317" s="95">
        <f>H318+H321+H335+H342+H352</f>
        <v>116573525</v>
      </c>
      <c r="I317" s="95">
        <f>I318+I321+I335+I342+I352</f>
        <v>101169925</v>
      </c>
      <c r="J317" s="95">
        <f>J318+J321+J335+J342+J352</f>
        <v>148690625</v>
      </c>
    </row>
    <row r="318" spans="1:10" ht="22.5" x14ac:dyDescent="0.2">
      <c r="A318" s="37" t="s">
        <v>44</v>
      </c>
      <c r="B318" s="38" t="s">
        <v>106</v>
      </c>
      <c r="C318" s="38" t="s">
        <v>137</v>
      </c>
      <c r="D318" s="38" t="s">
        <v>117</v>
      </c>
      <c r="E318" s="94" t="s">
        <v>426</v>
      </c>
      <c r="F318" s="94"/>
      <c r="G318" s="94"/>
      <c r="H318" s="95">
        <f>H319+H320</f>
        <v>67678100</v>
      </c>
      <c r="I318" s="95">
        <f>I319+I320</f>
        <v>66798100</v>
      </c>
      <c r="J318" s="95">
        <f>J319+J320</f>
        <v>66998100</v>
      </c>
    </row>
    <row r="319" spans="1:10" ht="22.5" customHeight="1" x14ac:dyDescent="0.2">
      <c r="A319" s="42" t="s">
        <v>537</v>
      </c>
      <c r="B319" s="38" t="s">
        <v>106</v>
      </c>
      <c r="C319" s="38" t="s">
        <v>137</v>
      </c>
      <c r="D319" s="38" t="s">
        <v>117</v>
      </c>
      <c r="E319" s="94" t="s">
        <v>538</v>
      </c>
      <c r="F319" s="94" t="s">
        <v>225</v>
      </c>
      <c r="G319" s="94"/>
      <c r="H319" s="95">
        <f>5300000+40090700+12107400+8500000</f>
        <v>65998100</v>
      </c>
      <c r="I319" s="95">
        <f>5300000+40090700+12107400+8500000</f>
        <v>65998100</v>
      </c>
      <c r="J319" s="95">
        <f>5300000+40090700+12107400+8500000</f>
        <v>65998100</v>
      </c>
    </row>
    <row r="320" spans="1:10" ht="22.5" x14ac:dyDescent="0.2">
      <c r="A320" s="37" t="s">
        <v>380</v>
      </c>
      <c r="B320" s="38" t="s">
        <v>106</v>
      </c>
      <c r="C320" s="38" t="s">
        <v>137</v>
      </c>
      <c r="D320" s="38" t="s">
        <v>117</v>
      </c>
      <c r="E320" s="94" t="s">
        <v>539</v>
      </c>
      <c r="F320" s="94" t="s">
        <v>225</v>
      </c>
      <c r="G320" s="94"/>
      <c r="H320" s="95">
        <v>1680000</v>
      </c>
      <c r="I320" s="95">
        <v>800000</v>
      </c>
      <c r="J320" s="95">
        <v>1000000</v>
      </c>
    </row>
    <row r="321" spans="1:10" ht="22.5" x14ac:dyDescent="0.2">
      <c r="A321" s="42" t="s">
        <v>449</v>
      </c>
      <c r="B321" s="38" t="s">
        <v>106</v>
      </c>
      <c r="C321" s="38" t="s">
        <v>137</v>
      </c>
      <c r="D321" s="38" t="s">
        <v>117</v>
      </c>
      <c r="E321" s="94" t="s">
        <v>427</v>
      </c>
      <c r="F321" s="94"/>
      <c r="G321" s="94"/>
      <c r="H321" s="95">
        <f>H322+H325+H333</f>
        <v>26000865</v>
      </c>
      <c r="I321" s="95">
        <f>I322+I325+I333</f>
        <v>25600865</v>
      </c>
      <c r="J321" s="95">
        <f>J322+J325+J333</f>
        <v>25601165</v>
      </c>
    </row>
    <row r="322" spans="1:10" ht="13.5" customHeight="1" x14ac:dyDescent="0.2">
      <c r="A322" s="89" t="s">
        <v>78</v>
      </c>
      <c r="B322" s="43" t="s">
        <v>106</v>
      </c>
      <c r="C322" s="43" t="s">
        <v>137</v>
      </c>
      <c r="D322" s="43" t="s">
        <v>117</v>
      </c>
      <c r="E322" s="109" t="s">
        <v>540</v>
      </c>
      <c r="F322" s="94"/>
      <c r="G322" s="94"/>
      <c r="H322" s="95">
        <f>H323+H324</f>
        <v>105900</v>
      </c>
      <c r="I322" s="95">
        <f>I323+I324</f>
        <v>105900</v>
      </c>
      <c r="J322" s="95">
        <f>J323+J324</f>
        <v>106200</v>
      </c>
    </row>
    <row r="323" spans="1:10" x14ac:dyDescent="0.2">
      <c r="A323" s="57" t="s">
        <v>624</v>
      </c>
      <c r="B323" s="38" t="s">
        <v>106</v>
      </c>
      <c r="C323" s="38" t="s">
        <v>137</v>
      </c>
      <c r="D323" s="38" t="s">
        <v>117</v>
      </c>
      <c r="E323" s="109" t="s">
        <v>540</v>
      </c>
      <c r="F323" s="94" t="s">
        <v>127</v>
      </c>
      <c r="G323" s="94"/>
      <c r="H323" s="95">
        <v>100000</v>
      </c>
      <c r="I323" s="95">
        <v>100000</v>
      </c>
      <c r="J323" s="95">
        <v>100000</v>
      </c>
    </row>
    <row r="324" spans="1:10" x14ac:dyDescent="0.2">
      <c r="A324" s="57" t="s">
        <v>624</v>
      </c>
      <c r="B324" s="38" t="s">
        <v>106</v>
      </c>
      <c r="C324" s="38" t="s">
        <v>137</v>
      </c>
      <c r="D324" s="38" t="s">
        <v>117</v>
      </c>
      <c r="E324" s="109" t="s">
        <v>540</v>
      </c>
      <c r="F324" s="94" t="s">
        <v>127</v>
      </c>
      <c r="G324" s="94" t="s">
        <v>291</v>
      </c>
      <c r="H324" s="100">
        <v>5900</v>
      </c>
      <c r="I324" s="100">
        <v>5900</v>
      </c>
      <c r="J324" s="100">
        <v>6200</v>
      </c>
    </row>
    <row r="325" spans="1:10" x14ac:dyDescent="0.2">
      <c r="A325" s="42" t="s">
        <v>243</v>
      </c>
      <c r="B325" s="38" t="s">
        <v>106</v>
      </c>
      <c r="C325" s="38" t="s">
        <v>137</v>
      </c>
      <c r="D325" s="38" t="s">
        <v>117</v>
      </c>
      <c r="E325" s="94" t="s">
        <v>541</v>
      </c>
      <c r="F325" s="94"/>
      <c r="G325" s="94"/>
      <c r="H325" s="95">
        <f>SUM(H326:H332)</f>
        <v>25494965</v>
      </c>
      <c r="I325" s="95">
        <f>SUM(I326:I332)</f>
        <v>25494965</v>
      </c>
      <c r="J325" s="95">
        <f>SUM(J326:J332)</f>
        <v>25494965</v>
      </c>
    </row>
    <row r="326" spans="1:10" x14ac:dyDescent="0.2">
      <c r="A326" s="47" t="s">
        <v>616</v>
      </c>
      <c r="B326" s="38" t="s">
        <v>106</v>
      </c>
      <c r="C326" s="38" t="s">
        <v>137</v>
      </c>
      <c r="D326" s="38" t="s">
        <v>117</v>
      </c>
      <c r="E326" s="94" t="s">
        <v>541</v>
      </c>
      <c r="F326" s="94" t="s">
        <v>240</v>
      </c>
      <c r="G326" s="94"/>
      <c r="H326" s="95">
        <v>18201300</v>
      </c>
      <c r="I326" s="95">
        <v>18201300</v>
      </c>
      <c r="J326" s="95">
        <v>18201300</v>
      </c>
    </row>
    <row r="327" spans="1:10" ht="22.5" x14ac:dyDescent="0.2">
      <c r="A327" s="47" t="s">
        <v>242</v>
      </c>
      <c r="B327" s="38" t="s">
        <v>106</v>
      </c>
      <c r="C327" s="38" t="s">
        <v>137</v>
      </c>
      <c r="D327" s="38" t="s">
        <v>117</v>
      </c>
      <c r="E327" s="94" t="s">
        <v>541</v>
      </c>
      <c r="F327" s="94" t="s">
        <v>241</v>
      </c>
      <c r="G327" s="94"/>
      <c r="H327" s="95">
        <v>700</v>
      </c>
      <c r="I327" s="95">
        <v>700</v>
      </c>
      <c r="J327" s="95">
        <v>700</v>
      </c>
    </row>
    <row r="328" spans="1:10" ht="33.75" x14ac:dyDescent="0.2">
      <c r="A328" s="47" t="s">
        <v>617</v>
      </c>
      <c r="B328" s="38" t="s">
        <v>106</v>
      </c>
      <c r="C328" s="38" t="s">
        <v>137</v>
      </c>
      <c r="D328" s="38" t="s">
        <v>117</v>
      </c>
      <c r="E328" s="94" t="s">
        <v>541</v>
      </c>
      <c r="F328" s="94" t="s">
        <v>615</v>
      </c>
      <c r="G328" s="94"/>
      <c r="H328" s="95">
        <v>5496800</v>
      </c>
      <c r="I328" s="95">
        <v>5496800</v>
      </c>
      <c r="J328" s="95">
        <v>5496800</v>
      </c>
    </row>
    <row r="329" spans="1:10" ht="22.5" x14ac:dyDescent="0.2">
      <c r="A329" s="37" t="s">
        <v>261</v>
      </c>
      <c r="B329" s="38" t="s">
        <v>106</v>
      </c>
      <c r="C329" s="38" t="s">
        <v>137</v>
      </c>
      <c r="D329" s="38" t="s">
        <v>117</v>
      </c>
      <c r="E329" s="94" t="s">
        <v>541</v>
      </c>
      <c r="F329" s="94" t="s">
        <v>260</v>
      </c>
      <c r="G329" s="94"/>
      <c r="H329" s="95">
        <v>769120</v>
      </c>
      <c r="I329" s="95">
        <v>769120</v>
      </c>
      <c r="J329" s="95">
        <v>769120</v>
      </c>
    </row>
    <row r="330" spans="1:10" x14ac:dyDescent="0.2">
      <c r="A330" s="37" t="s">
        <v>624</v>
      </c>
      <c r="B330" s="38" t="s">
        <v>106</v>
      </c>
      <c r="C330" s="38" t="s">
        <v>137</v>
      </c>
      <c r="D330" s="38" t="s">
        <v>117</v>
      </c>
      <c r="E330" s="94" t="s">
        <v>541</v>
      </c>
      <c r="F330" s="94" t="s">
        <v>127</v>
      </c>
      <c r="G330" s="94"/>
      <c r="H330" s="95">
        <v>1000000</v>
      </c>
      <c r="I330" s="95">
        <v>1000000</v>
      </c>
      <c r="J330" s="95">
        <v>1000000</v>
      </c>
    </row>
    <row r="331" spans="1:10" x14ac:dyDescent="0.2">
      <c r="A331" s="37" t="s">
        <v>381</v>
      </c>
      <c r="B331" s="38" t="s">
        <v>106</v>
      </c>
      <c r="C331" s="38" t="s">
        <v>137</v>
      </c>
      <c r="D331" s="38" t="s">
        <v>117</v>
      </c>
      <c r="E331" s="94" t="s">
        <v>541</v>
      </c>
      <c r="F331" s="94" t="s">
        <v>128</v>
      </c>
      <c r="G331" s="94"/>
      <c r="H331" s="95">
        <v>22045</v>
      </c>
      <c r="I331" s="95">
        <v>22045</v>
      </c>
      <c r="J331" s="95">
        <v>22045</v>
      </c>
    </row>
    <row r="332" spans="1:10" x14ac:dyDescent="0.2">
      <c r="A332" s="42" t="s">
        <v>131</v>
      </c>
      <c r="B332" s="38" t="s">
        <v>106</v>
      </c>
      <c r="C332" s="38" t="s">
        <v>137</v>
      </c>
      <c r="D332" s="38" t="s">
        <v>117</v>
      </c>
      <c r="E332" s="94" t="s">
        <v>541</v>
      </c>
      <c r="F332" s="94" t="s">
        <v>129</v>
      </c>
      <c r="G332" s="94"/>
      <c r="H332" s="95">
        <v>5000</v>
      </c>
      <c r="I332" s="95">
        <v>5000</v>
      </c>
      <c r="J332" s="95">
        <v>5000</v>
      </c>
    </row>
    <row r="333" spans="1:10" ht="22.5" x14ac:dyDescent="0.2">
      <c r="A333" s="37" t="s">
        <v>626</v>
      </c>
      <c r="B333" s="38" t="s">
        <v>106</v>
      </c>
      <c r="C333" s="38" t="s">
        <v>137</v>
      </c>
      <c r="D333" s="38" t="s">
        <v>117</v>
      </c>
      <c r="E333" s="94" t="s">
        <v>153</v>
      </c>
      <c r="F333" s="94"/>
      <c r="G333" s="94"/>
      <c r="H333" s="95">
        <f>H334</f>
        <v>400000</v>
      </c>
      <c r="I333" s="95">
        <f>I334</f>
        <v>0</v>
      </c>
      <c r="J333" s="95">
        <f>J334</f>
        <v>0</v>
      </c>
    </row>
    <row r="334" spans="1:10" x14ac:dyDescent="0.2">
      <c r="A334" s="37" t="s">
        <v>624</v>
      </c>
      <c r="B334" s="38" t="s">
        <v>106</v>
      </c>
      <c r="C334" s="38" t="s">
        <v>137</v>
      </c>
      <c r="D334" s="38" t="s">
        <v>117</v>
      </c>
      <c r="E334" s="94" t="s">
        <v>153</v>
      </c>
      <c r="F334" s="94" t="s">
        <v>127</v>
      </c>
      <c r="G334" s="94"/>
      <c r="H334" s="95">
        <v>400000</v>
      </c>
      <c r="I334" s="95"/>
      <c r="J334" s="95"/>
    </row>
    <row r="335" spans="1:10" ht="22.5" x14ac:dyDescent="0.2">
      <c r="A335" s="42" t="s">
        <v>417</v>
      </c>
      <c r="B335" s="38" t="s">
        <v>106</v>
      </c>
      <c r="C335" s="38" t="s">
        <v>137</v>
      </c>
      <c r="D335" s="38" t="s">
        <v>117</v>
      </c>
      <c r="E335" s="94" t="s">
        <v>428</v>
      </c>
      <c r="F335" s="94"/>
      <c r="G335" s="94"/>
      <c r="H335" s="95">
        <f>H336</f>
        <v>1761260</v>
      </c>
      <c r="I335" s="95">
        <f>I336</f>
        <v>1761260</v>
      </c>
      <c r="J335" s="95">
        <f>J336</f>
        <v>1761260</v>
      </c>
    </row>
    <row r="336" spans="1:10" x14ac:dyDescent="0.2">
      <c r="A336" s="37" t="s">
        <v>363</v>
      </c>
      <c r="B336" s="38" t="s">
        <v>106</v>
      </c>
      <c r="C336" s="38" t="s">
        <v>137</v>
      </c>
      <c r="D336" s="38" t="s">
        <v>117</v>
      </c>
      <c r="E336" s="94" t="s">
        <v>542</v>
      </c>
      <c r="F336" s="94"/>
      <c r="G336" s="94"/>
      <c r="H336" s="95">
        <f>SUM(H337:H341)</f>
        <v>1761260</v>
      </c>
      <c r="I336" s="95">
        <f>SUM(I337:I341)</f>
        <v>1761260</v>
      </c>
      <c r="J336" s="95">
        <f>SUM(J337:J341)</f>
        <v>1761260</v>
      </c>
    </row>
    <row r="337" spans="1:10" x14ac:dyDescent="0.2">
      <c r="A337" s="47" t="s">
        <v>616</v>
      </c>
      <c r="B337" s="38" t="s">
        <v>106</v>
      </c>
      <c r="C337" s="38" t="s">
        <v>137</v>
      </c>
      <c r="D337" s="38" t="s">
        <v>117</v>
      </c>
      <c r="E337" s="94" t="s">
        <v>542</v>
      </c>
      <c r="F337" s="94" t="s">
        <v>240</v>
      </c>
      <c r="G337" s="94"/>
      <c r="H337" s="95">
        <v>1106800</v>
      </c>
      <c r="I337" s="95">
        <v>1106800</v>
      </c>
      <c r="J337" s="95">
        <v>1106800</v>
      </c>
    </row>
    <row r="338" spans="1:10" ht="22.5" x14ac:dyDescent="0.2">
      <c r="A338" s="47" t="s">
        <v>242</v>
      </c>
      <c r="B338" s="38" t="s">
        <v>106</v>
      </c>
      <c r="C338" s="38" t="s">
        <v>137</v>
      </c>
      <c r="D338" s="38" t="s">
        <v>117</v>
      </c>
      <c r="E338" s="94" t="s">
        <v>542</v>
      </c>
      <c r="F338" s="94" t="s">
        <v>241</v>
      </c>
      <c r="G338" s="94"/>
      <c r="H338" s="95">
        <v>700</v>
      </c>
      <c r="I338" s="95">
        <v>700</v>
      </c>
      <c r="J338" s="95">
        <v>700</v>
      </c>
    </row>
    <row r="339" spans="1:10" ht="33.75" x14ac:dyDescent="0.2">
      <c r="A339" s="47" t="s">
        <v>617</v>
      </c>
      <c r="B339" s="38" t="s">
        <v>106</v>
      </c>
      <c r="C339" s="38" t="s">
        <v>137</v>
      </c>
      <c r="D339" s="38" t="s">
        <v>117</v>
      </c>
      <c r="E339" s="94" t="s">
        <v>542</v>
      </c>
      <c r="F339" s="94" t="s">
        <v>615</v>
      </c>
      <c r="G339" s="94"/>
      <c r="H339" s="95">
        <v>334300</v>
      </c>
      <c r="I339" s="95">
        <v>334300</v>
      </c>
      <c r="J339" s="95">
        <v>334300</v>
      </c>
    </row>
    <row r="340" spans="1:10" ht="22.5" x14ac:dyDescent="0.2">
      <c r="A340" s="37" t="s">
        <v>261</v>
      </c>
      <c r="B340" s="38" t="s">
        <v>106</v>
      </c>
      <c r="C340" s="38" t="s">
        <v>137</v>
      </c>
      <c r="D340" s="38" t="s">
        <v>117</v>
      </c>
      <c r="E340" s="94" t="s">
        <v>542</v>
      </c>
      <c r="F340" s="94" t="s">
        <v>260</v>
      </c>
      <c r="G340" s="94"/>
      <c r="H340" s="95">
        <v>107960</v>
      </c>
      <c r="I340" s="95">
        <v>107960</v>
      </c>
      <c r="J340" s="95">
        <v>107960</v>
      </c>
    </row>
    <row r="341" spans="1:10" x14ac:dyDescent="0.2">
      <c r="A341" s="37" t="s">
        <v>624</v>
      </c>
      <c r="B341" s="38" t="s">
        <v>106</v>
      </c>
      <c r="C341" s="38" t="s">
        <v>137</v>
      </c>
      <c r="D341" s="38" t="s">
        <v>117</v>
      </c>
      <c r="E341" s="94" t="s">
        <v>542</v>
      </c>
      <c r="F341" s="94" t="s">
        <v>127</v>
      </c>
      <c r="G341" s="94"/>
      <c r="H341" s="95">
        <v>211500</v>
      </c>
      <c r="I341" s="95">
        <v>211500</v>
      </c>
      <c r="J341" s="95">
        <v>211500</v>
      </c>
    </row>
    <row r="342" spans="1:10" ht="33.75" x14ac:dyDescent="0.2">
      <c r="A342" s="42" t="s">
        <v>383</v>
      </c>
      <c r="B342" s="38" t="s">
        <v>106</v>
      </c>
      <c r="C342" s="38" t="s">
        <v>137</v>
      </c>
      <c r="D342" s="38" t="s">
        <v>117</v>
      </c>
      <c r="E342" s="94" t="s">
        <v>429</v>
      </c>
      <c r="F342" s="94"/>
      <c r="G342" s="94"/>
      <c r="H342" s="95">
        <f>H350+H343+H346+H348</f>
        <v>21120300</v>
      </c>
      <c r="I342" s="95">
        <f>I350+I343+I346+I348</f>
        <v>6996700</v>
      </c>
      <c r="J342" s="95">
        <f>J350+J343+J346+J348</f>
        <v>54317100</v>
      </c>
    </row>
    <row r="343" spans="1:10" x14ac:dyDescent="0.2">
      <c r="A343" s="90" t="s">
        <v>79</v>
      </c>
      <c r="B343" s="38" t="s">
        <v>106</v>
      </c>
      <c r="C343" s="38" t="s">
        <v>137</v>
      </c>
      <c r="D343" s="38" t="s">
        <v>117</v>
      </c>
      <c r="E343" s="94" t="s">
        <v>307</v>
      </c>
      <c r="F343" s="94"/>
      <c r="G343" s="94"/>
      <c r="H343" s="95">
        <f>H344+H345</f>
        <v>0</v>
      </c>
      <c r="I343" s="95">
        <f>I344+I345</f>
        <v>0</v>
      </c>
      <c r="J343" s="95">
        <f>J344+J345</f>
        <v>54317100</v>
      </c>
    </row>
    <row r="344" spans="1:10" ht="35.25" customHeight="1" x14ac:dyDescent="0.2">
      <c r="A344" s="81" t="s">
        <v>308</v>
      </c>
      <c r="B344" s="38" t="s">
        <v>106</v>
      </c>
      <c r="C344" s="38" t="s">
        <v>137</v>
      </c>
      <c r="D344" s="38" t="s">
        <v>117</v>
      </c>
      <c r="E344" s="105" t="s">
        <v>305</v>
      </c>
      <c r="F344" s="94" t="s">
        <v>226</v>
      </c>
      <c r="G344" s="94" t="s">
        <v>291</v>
      </c>
      <c r="H344" s="95">
        <v>0</v>
      </c>
      <c r="I344" s="95">
        <v>0</v>
      </c>
      <c r="J344" s="100">
        <v>37452700</v>
      </c>
    </row>
    <row r="345" spans="1:10" ht="45" x14ac:dyDescent="0.2">
      <c r="A345" s="47" t="s">
        <v>304</v>
      </c>
      <c r="B345" s="38" t="s">
        <v>106</v>
      </c>
      <c r="C345" s="38" t="s">
        <v>137</v>
      </c>
      <c r="D345" s="38" t="s">
        <v>117</v>
      </c>
      <c r="E345" s="105" t="s">
        <v>306</v>
      </c>
      <c r="F345" s="94" t="s">
        <v>226</v>
      </c>
      <c r="G345" s="94" t="s">
        <v>291</v>
      </c>
      <c r="H345" s="95">
        <v>0</v>
      </c>
      <c r="I345" s="95">
        <v>0</v>
      </c>
      <c r="J345" s="100">
        <v>16864400</v>
      </c>
    </row>
    <row r="346" spans="1:10" ht="22.5" x14ac:dyDescent="0.2">
      <c r="A346" s="47" t="s">
        <v>309</v>
      </c>
      <c r="B346" s="38" t="s">
        <v>106</v>
      </c>
      <c r="C346" s="38" t="s">
        <v>137</v>
      </c>
      <c r="D346" s="38" t="s">
        <v>117</v>
      </c>
      <c r="E346" s="105" t="s">
        <v>310</v>
      </c>
      <c r="F346" s="94"/>
      <c r="G346" s="94"/>
      <c r="H346" s="95">
        <f>H347</f>
        <v>0</v>
      </c>
      <c r="I346" s="95">
        <f>I347</f>
        <v>4745300</v>
      </c>
      <c r="J346" s="95">
        <f>J347</f>
        <v>0</v>
      </c>
    </row>
    <row r="347" spans="1:10" x14ac:dyDescent="0.2">
      <c r="A347" s="40" t="s">
        <v>228</v>
      </c>
      <c r="B347" s="38" t="s">
        <v>106</v>
      </c>
      <c r="C347" s="38" t="s">
        <v>137</v>
      </c>
      <c r="D347" s="38" t="s">
        <v>117</v>
      </c>
      <c r="E347" s="105" t="s">
        <v>310</v>
      </c>
      <c r="F347" s="94" t="s">
        <v>226</v>
      </c>
      <c r="G347" s="94" t="s">
        <v>291</v>
      </c>
      <c r="H347" s="95">
        <v>0</v>
      </c>
      <c r="I347" s="100">
        <v>4745300</v>
      </c>
      <c r="J347" s="95">
        <v>0</v>
      </c>
    </row>
    <row r="348" spans="1:10" ht="45" customHeight="1" x14ac:dyDescent="0.2">
      <c r="A348" s="47" t="s">
        <v>311</v>
      </c>
      <c r="B348" s="38" t="s">
        <v>106</v>
      </c>
      <c r="C348" s="38" t="s">
        <v>137</v>
      </c>
      <c r="D348" s="38" t="s">
        <v>117</v>
      </c>
      <c r="E348" s="105" t="s">
        <v>312</v>
      </c>
      <c r="F348" s="94"/>
      <c r="G348" s="94"/>
      <c r="H348" s="95">
        <f>H349</f>
        <v>16120300</v>
      </c>
      <c r="I348" s="95">
        <f>I349</f>
        <v>0</v>
      </c>
      <c r="J348" s="95">
        <f>J349</f>
        <v>0</v>
      </c>
    </row>
    <row r="349" spans="1:10" x14ac:dyDescent="0.2">
      <c r="A349" s="40" t="s">
        <v>228</v>
      </c>
      <c r="B349" s="38" t="s">
        <v>106</v>
      </c>
      <c r="C349" s="38" t="s">
        <v>137</v>
      </c>
      <c r="D349" s="38" t="s">
        <v>117</v>
      </c>
      <c r="E349" s="105" t="s">
        <v>312</v>
      </c>
      <c r="F349" s="94" t="s">
        <v>226</v>
      </c>
      <c r="G349" s="94" t="s">
        <v>291</v>
      </c>
      <c r="H349" s="100">
        <v>16120300</v>
      </c>
      <c r="I349" s="95">
        <v>0</v>
      </c>
      <c r="J349" s="95">
        <v>0</v>
      </c>
    </row>
    <row r="350" spans="1:10" ht="22.5" x14ac:dyDescent="0.2">
      <c r="A350" s="42" t="s">
        <v>375</v>
      </c>
      <c r="B350" s="38" t="s">
        <v>106</v>
      </c>
      <c r="C350" s="38" t="s">
        <v>137</v>
      </c>
      <c r="D350" s="38" t="s">
        <v>117</v>
      </c>
      <c r="E350" s="94" t="s">
        <v>543</v>
      </c>
      <c r="F350" s="94"/>
      <c r="G350" s="94"/>
      <c r="H350" s="95">
        <f>H351</f>
        <v>5000000</v>
      </c>
      <c r="I350" s="95">
        <f>I351</f>
        <v>2251400</v>
      </c>
      <c r="J350" s="95">
        <f>J351</f>
        <v>0</v>
      </c>
    </row>
    <row r="351" spans="1:10" x14ac:dyDescent="0.2">
      <c r="A351" s="37" t="s">
        <v>624</v>
      </c>
      <c r="B351" s="38" t="s">
        <v>106</v>
      </c>
      <c r="C351" s="38" t="s">
        <v>137</v>
      </c>
      <c r="D351" s="38" t="s">
        <v>117</v>
      </c>
      <c r="E351" s="94" t="s">
        <v>543</v>
      </c>
      <c r="F351" s="94" t="s">
        <v>226</v>
      </c>
      <c r="G351" s="94"/>
      <c r="H351" s="95">
        <v>5000000</v>
      </c>
      <c r="I351" s="95">
        <v>2251400</v>
      </c>
      <c r="J351" s="95">
        <v>0</v>
      </c>
    </row>
    <row r="352" spans="1:10" x14ac:dyDescent="0.2">
      <c r="A352" s="42" t="s">
        <v>630</v>
      </c>
      <c r="B352" s="38" t="s">
        <v>106</v>
      </c>
      <c r="C352" s="38" t="s">
        <v>137</v>
      </c>
      <c r="D352" s="38" t="s">
        <v>117</v>
      </c>
      <c r="E352" s="94" t="s">
        <v>629</v>
      </c>
      <c r="F352" s="94"/>
      <c r="G352" s="94"/>
      <c r="H352" s="95">
        <f t="shared" ref="H352:J353" si="30">H353</f>
        <v>13000</v>
      </c>
      <c r="I352" s="95">
        <f t="shared" si="30"/>
        <v>13000</v>
      </c>
      <c r="J352" s="95">
        <f t="shared" si="30"/>
        <v>13000</v>
      </c>
    </row>
    <row r="353" spans="1:10" ht="22.5" x14ac:dyDescent="0.2">
      <c r="A353" s="42" t="s">
        <v>375</v>
      </c>
      <c r="B353" s="38" t="s">
        <v>106</v>
      </c>
      <c r="C353" s="38" t="s">
        <v>137</v>
      </c>
      <c r="D353" s="38" t="s">
        <v>117</v>
      </c>
      <c r="E353" s="94" t="s">
        <v>544</v>
      </c>
      <c r="F353" s="94"/>
      <c r="G353" s="94"/>
      <c r="H353" s="95">
        <f t="shared" si="30"/>
        <v>13000</v>
      </c>
      <c r="I353" s="95">
        <f t="shared" si="30"/>
        <v>13000</v>
      </c>
      <c r="J353" s="95">
        <f t="shared" si="30"/>
        <v>13000</v>
      </c>
    </row>
    <row r="354" spans="1:10" ht="22.5" x14ac:dyDescent="0.2">
      <c r="A354" s="37" t="s">
        <v>35</v>
      </c>
      <c r="B354" s="38" t="s">
        <v>106</v>
      </c>
      <c r="C354" s="38" t="s">
        <v>137</v>
      </c>
      <c r="D354" s="38" t="s">
        <v>117</v>
      </c>
      <c r="E354" s="94" t="s">
        <v>544</v>
      </c>
      <c r="F354" s="94" t="s">
        <v>127</v>
      </c>
      <c r="G354" s="94"/>
      <c r="H354" s="95">
        <v>13000</v>
      </c>
      <c r="I354" s="95">
        <v>13000</v>
      </c>
      <c r="J354" s="95">
        <v>13000</v>
      </c>
    </row>
    <row r="355" spans="1:10" ht="23.25" customHeight="1" x14ac:dyDescent="0.2">
      <c r="A355" s="37" t="s">
        <v>545</v>
      </c>
      <c r="B355" s="38" t="s">
        <v>106</v>
      </c>
      <c r="C355" s="38" t="s">
        <v>137</v>
      </c>
      <c r="D355" s="38" t="s">
        <v>117</v>
      </c>
      <c r="E355" s="94" t="s">
        <v>433</v>
      </c>
      <c r="F355" s="94"/>
      <c r="G355" s="94"/>
      <c r="H355" s="95">
        <f>H356</f>
        <v>30000</v>
      </c>
      <c r="I355" s="95">
        <f t="shared" ref="I355:J357" si="31">I356</f>
        <v>30000</v>
      </c>
      <c r="J355" s="95">
        <f t="shared" si="31"/>
        <v>30000</v>
      </c>
    </row>
    <row r="356" spans="1:10" ht="22.5" x14ac:dyDescent="0.2">
      <c r="A356" s="37" t="s">
        <v>632</v>
      </c>
      <c r="B356" s="38" t="s">
        <v>106</v>
      </c>
      <c r="C356" s="38" t="s">
        <v>137</v>
      </c>
      <c r="D356" s="38" t="s">
        <v>117</v>
      </c>
      <c r="E356" s="94" t="s">
        <v>633</v>
      </c>
      <c r="F356" s="94"/>
      <c r="G356" s="94"/>
      <c r="H356" s="95">
        <f>H357</f>
        <v>30000</v>
      </c>
      <c r="I356" s="95">
        <f t="shared" si="31"/>
        <v>30000</v>
      </c>
      <c r="J356" s="95">
        <f t="shared" si="31"/>
        <v>30000</v>
      </c>
    </row>
    <row r="357" spans="1:10" ht="22.5" x14ac:dyDescent="0.2">
      <c r="A357" s="42" t="s">
        <v>375</v>
      </c>
      <c r="B357" s="38" t="s">
        <v>106</v>
      </c>
      <c r="C357" s="38" t="s">
        <v>137</v>
      </c>
      <c r="D357" s="38" t="s">
        <v>117</v>
      </c>
      <c r="E357" s="94" t="s">
        <v>546</v>
      </c>
      <c r="F357" s="94"/>
      <c r="G357" s="94"/>
      <c r="H357" s="95">
        <f>H358</f>
        <v>30000</v>
      </c>
      <c r="I357" s="95">
        <f t="shared" si="31"/>
        <v>30000</v>
      </c>
      <c r="J357" s="95">
        <f t="shared" si="31"/>
        <v>30000</v>
      </c>
    </row>
    <row r="358" spans="1:10" x14ac:dyDescent="0.2">
      <c r="A358" s="37" t="s">
        <v>624</v>
      </c>
      <c r="B358" s="38" t="s">
        <v>106</v>
      </c>
      <c r="C358" s="38" t="s">
        <v>137</v>
      </c>
      <c r="D358" s="38" t="s">
        <v>117</v>
      </c>
      <c r="E358" s="94" t="s">
        <v>546</v>
      </c>
      <c r="F358" s="94" t="s">
        <v>127</v>
      </c>
      <c r="G358" s="94"/>
      <c r="H358" s="95">
        <v>30000</v>
      </c>
      <c r="I358" s="95">
        <v>30000</v>
      </c>
      <c r="J358" s="95">
        <v>30000</v>
      </c>
    </row>
    <row r="359" spans="1:10" x14ac:dyDescent="0.2">
      <c r="A359" s="42" t="s">
        <v>244</v>
      </c>
      <c r="B359" s="38" t="s">
        <v>106</v>
      </c>
      <c r="C359" s="38" t="s">
        <v>137</v>
      </c>
      <c r="D359" s="38" t="s">
        <v>124</v>
      </c>
      <c r="E359" s="94"/>
      <c r="F359" s="94"/>
      <c r="G359" s="94"/>
      <c r="H359" s="95">
        <f>H360+H372</f>
        <v>19755553</v>
      </c>
      <c r="I359" s="95">
        <f>I360+I372</f>
        <v>19910524</v>
      </c>
      <c r="J359" s="95">
        <f>J360+J372</f>
        <v>19910524</v>
      </c>
    </row>
    <row r="360" spans="1:10" x14ac:dyDescent="0.2">
      <c r="A360" s="42" t="s">
        <v>630</v>
      </c>
      <c r="B360" s="38" t="s">
        <v>106</v>
      </c>
      <c r="C360" s="38" t="s">
        <v>137</v>
      </c>
      <c r="D360" s="38" t="s">
        <v>124</v>
      </c>
      <c r="E360" s="94" t="s">
        <v>629</v>
      </c>
      <c r="F360" s="94"/>
      <c r="G360" s="94"/>
      <c r="H360" s="95">
        <f>H361+H366</f>
        <v>19732553</v>
      </c>
      <c r="I360" s="95">
        <f>I361+I366</f>
        <v>19887524</v>
      </c>
      <c r="J360" s="95">
        <f>J361+J366</f>
        <v>19887524</v>
      </c>
    </row>
    <row r="361" spans="1:10" ht="22.5" x14ac:dyDescent="0.2">
      <c r="A361" s="42" t="s">
        <v>432</v>
      </c>
      <c r="B361" s="38" t="s">
        <v>106</v>
      </c>
      <c r="C361" s="38" t="s">
        <v>137</v>
      </c>
      <c r="D361" s="38" t="s">
        <v>124</v>
      </c>
      <c r="E361" s="94" t="s">
        <v>547</v>
      </c>
      <c r="F361" s="94"/>
      <c r="G361" s="94"/>
      <c r="H361" s="95">
        <f>SUM(H362:H365)</f>
        <v>2277573</v>
      </c>
      <c r="I361" s="95">
        <f>SUM(I362:I365)</f>
        <v>2277573</v>
      </c>
      <c r="J361" s="95">
        <f>SUM(J362:J365)</f>
        <v>2277573</v>
      </c>
    </row>
    <row r="362" spans="1:10" x14ac:dyDescent="0.2">
      <c r="A362" s="47" t="s">
        <v>612</v>
      </c>
      <c r="B362" s="38" t="s">
        <v>106</v>
      </c>
      <c r="C362" s="38" t="s">
        <v>137</v>
      </c>
      <c r="D362" s="38" t="s">
        <v>124</v>
      </c>
      <c r="E362" s="94" t="s">
        <v>547</v>
      </c>
      <c r="F362" s="94" t="s">
        <v>122</v>
      </c>
      <c r="G362" s="94"/>
      <c r="H362" s="95">
        <v>1577245</v>
      </c>
      <c r="I362" s="95">
        <v>1577245</v>
      </c>
      <c r="J362" s="95">
        <v>1577245</v>
      </c>
    </row>
    <row r="363" spans="1:10" ht="22.5" x14ac:dyDescent="0.2">
      <c r="A363" s="40" t="s">
        <v>126</v>
      </c>
      <c r="B363" s="38" t="s">
        <v>106</v>
      </c>
      <c r="C363" s="38" t="s">
        <v>137</v>
      </c>
      <c r="D363" s="38" t="s">
        <v>124</v>
      </c>
      <c r="E363" s="94" t="s">
        <v>547</v>
      </c>
      <c r="F363" s="94" t="s">
        <v>125</v>
      </c>
      <c r="G363" s="94"/>
      <c r="H363" s="95">
        <v>14000</v>
      </c>
      <c r="I363" s="95">
        <v>14000</v>
      </c>
      <c r="J363" s="95">
        <v>14000</v>
      </c>
    </row>
    <row r="364" spans="1:10" ht="33.75" x14ac:dyDescent="0.2">
      <c r="A364" s="47" t="s">
        <v>614</v>
      </c>
      <c r="B364" s="38" t="s">
        <v>106</v>
      </c>
      <c r="C364" s="38" t="s">
        <v>137</v>
      </c>
      <c r="D364" s="38" t="s">
        <v>124</v>
      </c>
      <c r="E364" s="94" t="s">
        <v>547</v>
      </c>
      <c r="F364" s="94" t="s">
        <v>613</v>
      </c>
      <c r="G364" s="94"/>
      <c r="H364" s="95">
        <v>476328</v>
      </c>
      <c r="I364" s="95">
        <v>476328</v>
      </c>
      <c r="J364" s="95">
        <v>476328</v>
      </c>
    </row>
    <row r="365" spans="1:10" x14ac:dyDescent="0.2">
      <c r="A365" s="37" t="s">
        <v>624</v>
      </c>
      <c r="B365" s="38" t="s">
        <v>106</v>
      </c>
      <c r="C365" s="38" t="s">
        <v>137</v>
      </c>
      <c r="D365" s="38" t="s">
        <v>124</v>
      </c>
      <c r="E365" s="94" t="s">
        <v>547</v>
      </c>
      <c r="F365" s="94" t="s">
        <v>127</v>
      </c>
      <c r="G365" s="94"/>
      <c r="H365" s="95">
        <v>210000</v>
      </c>
      <c r="I365" s="95">
        <v>210000</v>
      </c>
      <c r="J365" s="95">
        <v>210000</v>
      </c>
    </row>
    <row r="366" spans="1:10" ht="33.75" x14ac:dyDescent="0.2">
      <c r="A366" s="42" t="s">
        <v>229</v>
      </c>
      <c r="B366" s="38" t="s">
        <v>106</v>
      </c>
      <c r="C366" s="38" t="s">
        <v>137</v>
      </c>
      <c r="D366" s="38" t="s">
        <v>124</v>
      </c>
      <c r="E366" s="94" t="s">
        <v>548</v>
      </c>
      <c r="F366" s="94"/>
      <c r="G366" s="94"/>
      <c r="H366" s="95">
        <f>SUM(H367:H371)</f>
        <v>17454980</v>
      </c>
      <c r="I366" s="95">
        <f>SUM(I367:I371)</f>
        <v>17609951</v>
      </c>
      <c r="J366" s="95">
        <f>SUM(J367:J371)</f>
        <v>17609951</v>
      </c>
    </row>
    <row r="367" spans="1:10" x14ac:dyDescent="0.2">
      <c r="A367" s="47" t="s">
        <v>616</v>
      </c>
      <c r="B367" s="38" t="s">
        <v>106</v>
      </c>
      <c r="C367" s="38" t="s">
        <v>137</v>
      </c>
      <c r="D367" s="38" t="s">
        <v>124</v>
      </c>
      <c r="E367" s="94" t="s">
        <v>548</v>
      </c>
      <c r="F367" s="94" t="s">
        <v>240</v>
      </c>
      <c r="G367" s="94"/>
      <c r="H367" s="95">
        <f>13003572-119025</f>
        <v>12884547</v>
      </c>
      <c r="I367" s="95">
        <v>13003572</v>
      </c>
      <c r="J367" s="95">
        <v>13003572</v>
      </c>
    </row>
    <row r="368" spans="1:10" ht="33.75" x14ac:dyDescent="0.2">
      <c r="A368" s="47" t="s">
        <v>617</v>
      </c>
      <c r="B368" s="38" t="s">
        <v>106</v>
      </c>
      <c r="C368" s="38" t="s">
        <v>137</v>
      </c>
      <c r="D368" s="38" t="s">
        <v>124</v>
      </c>
      <c r="E368" s="94" t="s">
        <v>548</v>
      </c>
      <c r="F368" s="94" t="s">
        <v>615</v>
      </c>
      <c r="G368" s="94"/>
      <c r="H368" s="95">
        <f>3927079-35946</f>
        <v>3891133</v>
      </c>
      <c r="I368" s="95">
        <v>3927079</v>
      </c>
      <c r="J368" s="95">
        <v>3927079</v>
      </c>
    </row>
    <row r="369" spans="1:10" ht="22.5" x14ac:dyDescent="0.2">
      <c r="A369" s="37" t="s">
        <v>261</v>
      </c>
      <c r="B369" s="38" t="s">
        <v>106</v>
      </c>
      <c r="C369" s="38" t="s">
        <v>137</v>
      </c>
      <c r="D369" s="38" t="s">
        <v>124</v>
      </c>
      <c r="E369" s="94" t="s">
        <v>548</v>
      </c>
      <c r="F369" s="94" t="s">
        <v>260</v>
      </c>
      <c r="G369" s="94"/>
      <c r="H369" s="95">
        <v>538100</v>
      </c>
      <c r="I369" s="95">
        <v>538100</v>
      </c>
      <c r="J369" s="95">
        <v>538100</v>
      </c>
    </row>
    <row r="370" spans="1:10" x14ac:dyDescent="0.2">
      <c r="A370" s="37" t="s">
        <v>624</v>
      </c>
      <c r="B370" s="82" t="s">
        <v>106</v>
      </c>
      <c r="C370" s="82" t="s">
        <v>137</v>
      </c>
      <c r="D370" s="82" t="s">
        <v>124</v>
      </c>
      <c r="E370" s="94" t="s">
        <v>548</v>
      </c>
      <c r="F370" s="121" t="s">
        <v>127</v>
      </c>
      <c r="G370" s="121"/>
      <c r="H370" s="122">
        <v>141000</v>
      </c>
      <c r="I370" s="122">
        <v>141000</v>
      </c>
      <c r="J370" s="122">
        <v>141000</v>
      </c>
    </row>
    <row r="371" spans="1:10" x14ac:dyDescent="0.2">
      <c r="A371" s="37" t="s">
        <v>381</v>
      </c>
      <c r="B371" s="82" t="s">
        <v>106</v>
      </c>
      <c r="C371" s="82" t="s">
        <v>137</v>
      </c>
      <c r="D371" s="82" t="s">
        <v>124</v>
      </c>
      <c r="E371" s="94" t="s">
        <v>548</v>
      </c>
      <c r="F371" s="121" t="s">
        <v>128</v>
      </c>
      <c r="G371" s="121"/>
      <c r="H371" s="122">
        <v>200</v>
      </c>
      <c r="I371" s="122">
        <v>200</v>
      </c>
      <c r="J371" s="122">
        <v>200</v>
      </c>
    </row>
    <row r="372" spans="1:10" ht="22.5" x14ac:dyDescent="0.2">
      <c r="A372" s="37" t="s">
        <v>28</v>
      </c>
      <c r="B372" s="38" t="s">
        <v>106</v>
      </c>
      <c r="C372" s="38" t="s">
        <v>137</v>
      </c>
      <c r="D372" s="38" t="s">
        <v>124</v>
      </c>
      <c r="E372" s="94" t="s">
        <v>434</v>
      </c>
      <c r="F372" s="94"/>
      <c r="G372" s="94"/>
      <c r="H372" s="95">
        <f>H373</f>
        <v>23000</v>
      </c>
      <c r="I372" s="95">
        <f t="shared" ref="I372:J374" si="32">I373</f>
        <v>23000</v>
      </c>
      <c r="J372" s="95">
        <f t="shared" si="32"/>
        <v>23000</v>
      </c>
    </row>
    <row r="373" spans="1:10" x14ac:dyDescent="0.2">
      <c r="A373" s="37" t="s">
        <v>378</v>
      </c>
      <c r="B373" s="38" t="s">
        <v>106</v>
      </c>
      <c r="C373" s="38" t="s">
        <v>137</v>
      </c>
      <c r="D373" s="38" t="s">
        <v>124</v>
      </c>
      <c r="E373" s="94" t="s">
        <v>442</v>
      </c>
      <c r="F373" s="94"/>
      <c r="G373" s="94"/>
      <c r="H373" s="95">
        <f>H374</f>
        <v>23000</v>
      </c>
      <c r="I373" s="95">
        <f t="shared" si="32"/>
        <v>23000</v>
      </c>
      <c r="J373" s="95">
        <f t="shared" si="32"/>
        <v>23000</v>
      </c>
    </row>
    <row r="374" spans="1:10" x14ac:dyDescent="0.2">
      <c r="A374" s="37" t="s">
        <v>29</v>
      </c>
      <c r="B374" s="38" t="s">
        <v>106</v>
      </c>
      <c r="C374" s="38" t="s">
        <v>137</v>
      </c>
      <c r="D374" s="38" t="s">
        <v>124</v>
      </c>
      <c r="E374" s="94" t="s">
        <v>549</v>
      </c>
      <c r="F374" s="94"/>
      <c r="G374" s="94"/>
      <c r="H374" s="95">
        <f>H375</f>
        <v>23000</v>
      </c>
      <c r="I374" s="95">
        <f t="shared" si="32"/>
        <v>23000</v>
      </c>
      <c r="J374" s="95">
        <f t="shared" si="32"/>
        <v>23000</v>
      </c>
    </row>
    <row r="375" spans="1:10" x14ac:dyDescent="0.2">
      <c r="A375" s="37" t="s">
        <v>136</v>
      </c>
      <c r="B375" s="38" t="s">
        <v>106</v>
      </c>
      <c r="C375" s="38" t="s">
        <v>137</v>
      </c>
      <c r="D375" s="38" t="s">
        <v>124</v>
      </c>
      <c r="E375" s="94" t="s">
        <v>549</v>
      </c>
      <c r="F375" s="94" t="s">
        <v>135</v>
      </c>
      <c r="G375" s="94"/>
      <c r="H375" s="95">
        <v>23000</v>
      </c>
      <c r="I375" s="95">
        <v>23000</v>
      </c>
      <c r="J375" s="95">
        <v>23000</v>
      </c>
    </row>
    <row r="376" spans="1:10" x14ac:dyDescent="0.2">
      <c r="A376" s="24" t="s">
        <v>98</v>
      </c>
      <c r="B376" s="22" t="s">
        <v>111</v>
      </c>
      <c r="C376" s="25"/>
      <c r="D376" s="25"/>
      <c r="E376" s="25"/>
      <c r="F376" s="25"/>
      <c r="G376" s="25"/>
      <c r="H376" s="26">
        <f>H377</f>
        <v>6150085</v>
      </c>
      <c r="I376" s="26">
        <f>I377</f>
        <v>4680085</v>
      </c>
      <c r="J376" s="26">
        <f>J377</f>
        <v>4680085</v>
      </c>
    </row>
    <row r="377" spans="1:10" x14ac:dyDescent="0.2">
      <c r="A377" s="3" t="s">
        <v>119</v>
      </c>
      <c r="B377" s="4" t="s">
        <v>111</v>
      </c>
      <c r="C377" s="4" t="s">
        <v>117</v>
      </c>
      <c r="D377" s="4" t="s">
        <v>118</v>
      </c>
      <c r="E377" s="4"/>
      <c r="F377" s="16"/>
      <c r="G377" s="16"/>
      <c r="H377" s="5">
        <f>H378+H391</f>
        <v>6150085</v>
      </c>
      <c r="I377" s="5">
        <f>I378+I391</f>
        <v>4680085</v>
      </c>
      <c r="J377" s="5">
        <f>J378+J391</f>
        <v>4680085</v>
      </c>
    </row>
    <row r="378" spans="1:10" ht="33.75" x14ac:dyDescent="0.2">
      <c r="A378" s="3" t="s">
        <v>214</v>
      </c>
      <c r="B378" s="4" t="s">
        <v>111</v>
      </c>
      <c r="C378" s="4" t="s">
        <v>117</v>
      </c>
      <c r="D378" s="4" t="s">
        <v>133</v>
      </c>
      <c r="E378" s="4"/>
      <c r="F378" s="16"/>
      <c r="G378" s="16"/>
      <c r="H378" s="5">
        <f>H379</f>
        <v>4460085</v>
      </c>
      <c r="I378" s="5">
        <f>I379</f>
        <v>4460085</v>
      </c>
      <c r="J378" s="5">
        <f>J379</f>
        <v>4460085</v>
      </c>
    </row>
    <row r="379" spans="1:10" x14ac:dyDescent="0.2">
      <c r="A379" s="11" t="s">
        <v>627</v>
      </c>
      <c r="B379" s="4" t="s">
        <v>111</v>
      </c>
      <c r="C379" s="4" t="s">
        <v>117</v>
      </c>
      <c r="D379" s="4" t="s">
        <v>133</v>
      </c>
      <c r="E379" s="4" t="s">
        <v>401</v>
      </c>
      <c r="F379" s="16"/>
      <c r="G379" s="16"/>
      <c r="H379" s="5">
        <f>H380+H388</f>
        <v>4460085</v>
      </c>
      <c r="I379" s="5">
        <f>I380+I388</f>
        <v>4460085</v>
      </c>
      <c r="J379" s="5">
        <f>J380+J388</f>
        <v>4460085</v>
      </c>
    </row>
    <row r="380" spans="1:10" ht="22.5" x14ac:dyDescent="0.2">
      <c r="A380" s="11" t="s">
        <v>432</v>
      </c>
      <c r="B380" s="4" t="s">
        <v>111</v>
      </c>
      <c r="C380" s="4" t="s">
        <v>117</v>
      </c>
      <c r="D380" s="4" t="s">
        <v>133</v>
      </c>
      <c r="E380" s="4" t="s">
        <v>462</v>
      </c>
      <c r="F380" s="4"/>
      <c r="G380" s="4"/>
      <c r="H380" s="5">
        <f>SUM(H381:H387)</f>
        <v>2823488</v>
      </c>
      <c r="I380" s="5">
        <f>SUM(I381:I387)</f>
        <v>2823488</v>
      </c>
      <c r="J380" s="5">
        <f>SUM(J381:J387)</f>
        <v>2823488</v>
      </c>
    </row>
    <row r="381" spans="1:10" x14ac:dyDescent="0.2">
      <c r="A381" s="47" t="s">
        <v>612</v>
      </c>
      <c r="B381" s="4" t="s">
        <v>111</v>
      </c>
      <c r="C381" s="4" t="s">
        <v>117</v>
      </c>
      <c r="D381" s="4" t="s">
        <v>133</v>
      </c>
      <c r="E381" s="4" t="s">
        <v>462</v>
      </c>
      <c r="F381" s="4" t="s">
        <v>122</v>
      </c>
      <c r="G381" s="4"/>
      <c r="H381" s="5">
        <v>1444930</v>
      </c>
      <c r="I381" s="5">
        <v>1444930</v>
      </c>
      <c r="J381" s="5">
        <v>1444930</v>
      </c>
    </row>
    <row r="382" spans="1:10" ht="22.5" x14ac:dyDescent="0.2">
      <c r="A382" s="6" t="s">
        <v>126</v>
      </c>
      <c r="B382" s="4" t="s">
        <v>111</v>
      </c>
      <c r="C382" s="4" t="s">
        <v>117</v>
      </c>
      <c r="D382" s="4" t="s">
        <v>133</v>
      </c>
      <c r="E382" s="4" t="s">
        <v>462</v>
      </c>
      <c r="F382" s="4" t="s">
        <v>125</v>
      </c>
      <c r="G382" s="4"/>
      <c r="H382" s="5">
        <v>8190</v>
      </c>
      <c r="I382" s="5">
        <v>8190</v>
      </c>
      <c r="J382" s="5">
        <v>8190</v>
      </c>
    </row>
    <row r="383" spans="1:10" ht="22.5" customHeight="1" x14ac:dyDescent="0.2">
      <c r="A383" s="6" t="s">
        <v>56</v>
      </c>
      <c r="B383" s="4" t="s">
        <v>111</v>
      </c>
      <c r="C383" s="4" t="s">
        <v>117</v>
      </c>
      <c r="D383" s="4" t="s">
        <v>133</v>
      </c>
      <c r="E383" s="4" t="s">
        <v>462</v>
      </c>
      <c r="F383" s="4" t="s">
        <v>54</v>
      </c>
      <c r="G383" s="4"/>
      <c r="H383" s="5">
        <v>42000</v>
      </c>
      <c r="I383" s="5">
        <v>42000</v>
      </c>
      <c r="J383" s="5">
        <v>42000</v>
      </c>
    </row>
    <row r="384" spans="1:10" ht="33.75" x14ac:dyDescent="0.2">
      <c r="A384" s="47" t="s">
        <v>614</v>
      </c>
      <c r="B384" s="4" t="s">
        <v>111</v>
      </c>
      <c r="C384" s="4" t="s">
        <v>117</v>
      </c>
      <c r="D384" s="4" t="s">
        <v>133</v>
      </c>
      <c r="E384" s="4" t="s">
        <v>462</v>
      </c>
      <c r="F384" s="4" t="s">
        <v>613</v>
      </c>
      <c r="G384" s="4"/>
      <c r="H384" s="5">
        <v>436368</v>
      </c>
      <c r="I384" s="5">
        <v>436368</v>
      </c>
      <c r="J384" s="5">
        <v>436368</v>
      </c>
    </row>
    <row r="385" spans="1:13" ht="22.5" x14ac:dyDescent="0.2">
      <c r="A385" s="3" t="s">
        <v>261</v>
      </c>
      <c r="B385" s="4" t="s">
        <v>111</v>
      </c>
      <c r="C385" s="4" t="s">
        <v>117</v>
      </c>
      <c r="D385" s="4" t="s">
        <v>133</v>
      </c>
      <c r="E385" s="4" t="s">
        <v>462</v>
      </c>
      <c r="F385" s="4" t="s">
        <v>260</v>
      </c>
      <c r="G385" s="4"/>
      <c r="H385" s="5">
        <v>150000</v>
      </c>
      <c r="I385" s="5">
        <v>150000</v>
      </c>
      <c r="J385" s="5">
        <v>150000</v>
      </c>
    </row>
    <row r="386" spans="1:13" x14ac:dyDescent="0.2">
      <c r="A386" s="3" t="s">
        <v>624</v>
      </c>
      <c r="B386" s="4" t="s">
        <v>111</v>
      </c>
      <c r="C386" s="4" t="s">
        <v>117</v>
      </c>
      <c r="D386" s="4" t="s">
        <v>133</v>
      </c>
      <c r="E386" s="4" t="s">
        <v>462</v>
      </c>
      <c r="F386" s="4" t="s">
        <v>127</v>
      </c>
      <c r="G386" s="4"/>
      <c r="H386" s="5">
        <v>700000</v>
      </c>
      <c r="I386" s="5">
        <v>700000</v>
      </c>
      <c r="J386" s="5">
        <v>700000</v>
      </c>
    </row>
    <row r="387" spans="1:13" x14ac:dyDescent="0.2">
      <c r="A387" s="3" t="s">
        <v>131</v>
      </c>
      <c r="B387" s="4" t="s">
        <v>111</v>
      </c>
      <c r="C387" s="4" t="s">
        <v>117</v>
      </c>
      <c r="D387" s="4" t="s">
        <v>133</v>
      </c>
      <c r="E387" s="4" t="s">
        <v>462</v>
      </c>
      <c r="F387" s="4" t="s">
        <v>129</v>
      </c>
      <c r="G387" s="4"/>
      <c r="H387" s="5">
        <v>42000</v>
      </c>
      <c r="I387" s="5">
        <v>42000</v>
      </c>
      <c r="J387" s="5">
        <v>42000</v>
      </c>
    </row>
    <row r="388" spans="1:13" x14ac:dyDescent="0.2">
      <c r="A388" s="3" t="s">
        <v>99</v>
      </c>
      <c r="B388" s="4" t="s">
        <v>111</v>
      </c>
      <c r="C388" s="4" t="s">
        <v>117</v>
      </c>
      <c r="D388" s="4" t="s">
        <v>133</v>
      </c>
      <c r="E388" s="4" t="s">
        <v>550</v>
      </c>
      <c r="F388" s="4"/>
      <c r="G388" s="4"/>
      <c r="H388" s="5">
        <f>H389+H390</f>
        <v>1636597</v>
      </c>
      <c r="I388" s="5">
        <f>I389+I390</f>
        <v>1636597</v>
      </c>
      <c r="J388" s="5">
        <f>J389+J390</f>
        <v>1636597</v>
      </c>
    </row>
    <row r="389" spans="1:13" x14ac:dyDescent="0.2">
      <c r="A389" s="47" t="s">
        <v>612</v>
      </c>
      <c r="B389" s="4" t="s">
        <v>111</v>
      </c>
      <c r="C389" s="4" t="s">
        <v>117</v>
      </c>
      <c r="D389" s="4" t="s">
        <v>133</v>
      </c>
      <c r="E389" s="4" t="s">
        <v>550</v>
      </c>
      <c r="F389" s="4" t="s">
        <v>122</v>
      </c>
      <c r="G389" s="4"/>
      <c r="H389" s="5">
        <v>1256987</v>
      </c>
      <c r="I389" s="5">
        <v>1256987</v>
      </c>
      <c r="J389" s="5">
        <v>1256987</v>
      </c>
    </row>
    <row r="390" spans="1:13" ht="33.75" x14ac:dyDescent="0.2">
      <c r="A390" s="47" t="s">
        <v>614</v>
      </c>
      <c r="B390" s="4" t="s">
        <v>111</v>
      </c>
      <c r="C390" s="4" t="s">
        <v>117</v>
      </c>
      <c r="D390" s="4" t="s">
        <v>133</v>
      </c>
      <c r="E390" s="4" t="s">
        <v>550</v>
      </c>
      <c r="F390" s="4" t="s">
        <v>613</v>
      </c>
      <c r="G390" s="4"/>
      <c r="H390" s="5">
        <v>379610</v>
      </c>
      <c r="I390" s="5">
        <v>379610</v>
      </c>
      <c r="J390" s="5">
        <v>379610</v>
      </c>
    </row>
    <row r="391" spans="1:13" x14ac:dyDescent="0.2">
      <c r="A391" s="7" t="s">
        <v>134</v>
      </c>
      <c r="B391" s="4" t="s">
        <v>111</v>
      </c>
      <c r="C391" s="4" t="s">
        <v>117</v>
      </c>
      <c r="D391" s="4" t="s">
        <v>132</v>
      </c>
      <c r="E391" s="4"/>
      <c r="F391" s="4"/>
      <c r="G391" s="4"/>
      <c r="H391" s="5">
        <f>H392+H394</f>
        <v>1690000</v>
      </c>
      <c r="I391" s="5">
        <f>I392+I394</f>
        <v>220000</v>
      </c>
      <c r="J391" s="5">
        <f>J392+J394</f>
        <v>220000</v>
      </c>
    </row>
    <row r="392" spans="1:13" x14ac:dyDescent="0.2">
      <c r="A392" s="6" t="s">
        <v>271</v>
      </c>
      <c r="B392" s="4" t="s">
        <v>111</v>
      </c>
      <c r="C392" s="4" t="s">
        <v>117</v>
      </c>
      <c r="D392" s="4" t="s">
        <v>132</v>
      </c>
      <c r="E392" s="4" t="s">
        <v>551</v>
      </c>
      <c r="F392" s="4"/>
      <c r="G392" s="4"/>
      <c r="H392" s="5">
        <f>H393</f>
        <v>1470000</v>
      </c>
      <c r="I392" s="5">
        <f>I393</f>
        <v>0</v>
      </c>
      <c r="J392" s="5">
        <f>J393</f>
        <v>0</v>
      </c>
    </row>
    <row r="393" spans="1:13" x14ac:dyDescent="0.2">
      <c r="A393" s="3" t="s">
        <v>624</v>
      </c>
      <c r="B393" s="4" t="s">
        <v>111</v>
      </c>
      <c r="C393" s="4" t="s">
        <v>117</v>
      </c>
      <c r="D393" s="4" t="s">
        <v>132</v>
      </c>
      <c r="E393" s="4" t="s">
        <v>551</v>
      </c>
      <c r="F393" s="4" t="s">
        <v>127</v>
      </c>
      <c r="G393" s="4"/>
      <c r="H393" s="5">
        <v>1470000</v>
      </c>
      <c r="I393" s="5">
        <v>0</v>
      </c>
      <c r="J393" s="5">
        <v>0</v>
      </c>
    </row>
    <row r="394" spans="1:13" ht="22.5" x14ac:dyDescent="0.2">
      <c r="A394" s="13" t="s">
        <v>274</v>
      </c>
      <c r="B394" s="4" t="s">
        <v>111</v>
      </c>
      <c r="C394" s="4" t="s">
        <v>117</v>
      </c>
      <c r="D394" s="4" t="s">
        <v>132</v>
      </c>
      <c r="E394" s="4" t="s">
        <v>478</v>
      </c>
      <c r="F394" s="4"/>
      <c r="G394" s="4"/>
      <c r="H394" s="5">
        <f>H395</f>
        <v>220000</v>
      </c>
      <c r="I394" s="5">
        <f>I395</f>
        <v>220000</v>
      </c>
      <c r="J394" s="5">
        <f>J395</f>
        <v>220000</v>
      </c>
    </row>
    <row r="395" spans="1:13" x14ac:dyDescent="0.2">
      <c r="A395" s="3" t="s">
        <v>136</v>
      </c>
      <c r="B395" s="4" t="s">
        <v>111</v>
      </c>
      <c r="C395" s="4" t="s">
        <v>117</v>
      </c>
      <c r="D395" s="4" t="s">
        <v>132</v>
      </c>
      <c r="E395" s="4" t="s">
        <v>478</v>
      </c>
      <c r="F395" s="4" t="s">
        <v>135</v>
      </c>
      <c r="G395" s="4"/>
      <c r="H395" s="5">
        <v>220000</v>
      </c>
      <c r="I395" s="5">
        <v>220000</v>
      </c>
      <c r="J395" s="5">
        <v>220000</v>
      </c>
    </row>
    <row r="396" spans="1:13" s="12" customFormat="1" ht="12.75" customHeight="1" x14ac:dyDescent="0.2">
      <c r="A396" s="24" t="s">
        <v>100</v>
      </c>
      <c r="B396" s="29" t="s">
        <v>107</v>
      </c>
      <c r="C396" s="30"/>
      <c r="D396" s="30"/>
      <c r="E396" s="27"/>
      <c r="F396" s="30"/>
      <c r="G396" s="30"/>
      <c r="H396" s="26">
        <f>H397+H577+H591</f>
        <v>1308327583</v>
      </c>
      <c r="I396" s="26">
        <f>I397+I577+I591</f>
        <v>1275335340</v>
      </c>
      <c r="J396" s="26">
        <f>J397+J577+J591</f>
        <v>1293338970</v>
      </c>
      <c r="K396" s="52"/>
      <c r="L396" s="52"/>
      <c r="M396" s="52"/>
    </row>
    <row r="397" spans="1:13" x14ac:dyDescent="0.2">
      <c r="A397" s="93" t="s">
        <v>236</v>
      </c>
      <c r="B397" s="94" t="s">
        <v>107</v>
      </c>
      <c r="C397" s="94" t="s">
        <v>146</v>
      </c>
      <c r="D397" s="94" t="s">
        <v>118</v>
      </c>
      <c r="E397" s="94"/>
      <c r="F397" s="94"/>
      <c r="G397" s="94"/>
      <c r="H397" s="95">
        <f>H398+H443+H517+H527+H540</f>
        <v>1289980483</v>
      </c>
      <c r="I397" s="95">
        <f>I398+I443+I517+I527+I540</f>
        <v>1256988240</v>
      </c>
      <c r="J397" s="95">
        <f>J398+J443+J517+J527+J540</f>
        <v>1274991870</v>
      </c>
    </row>
    <row r="398" spans="1:13" x14ac:dyDescent="0.2">
      <c r="A398" s="125" t="s">
        <v>245</v>
      </c>
      <c r="B398" s="94" t="s">
        <v>107</v>
      </c>
      <c r="C398" s="94" t="s">
        <v>146</v>
      </c>
      <c r="D398" s="94" t="s">
        <v>117</v>
      </c>
      <c r="E398" s="94"/>
      <c r="F398" s="94"/>
      <c r="G398" s="94"/>
      <c r="H398" s="95">
        <f>H399</f>
        <v>508303045</v>
      </c>
      <c r="I398" s="95">
        <f>I399</f>
        <v>497397232</v>
      </c>
      <c r="J398" s="95">
        <f>J399</f>
        <v>494565132</v>
      </c>
    </row>
    <row r="399" spans="1:13" ht="22.5" x14ac:dyDescent="0.2">
      <c r="A399" s="98" t="s">
        <v>361</v>
      </c>
      <c r="B399" s="94" t="s">
        <v>107</v>
      </c>
      <c r="C399" s="94" t="s">
        <v>146</v>
      </c>
      <c r="D399" s="94" t="s">
        <v>117</v>
      </c>
      <c r="E399" s="94" t="s">
        <v>406</v>
      </c>
      <c r="F399" s="94"/>
      <c r="G399" s="94"/>
      <c r="H399" s="95">
        <f>H400+H411+H431</f>
        <v>508303045</v>
      </c>
      <c r="I399" s="95">
        <f>I400+I411+I431</f>
        <v>497397232</v>
      </c>
      <c r="J399" s="95">
        <f>J400+J411+J431</f>
        <v>494565132</v>
      </c>
    </row>
    <row r="400" spans="1:13" s="8" customFormat="1" x14ac:dyDescent="0.2">
      <c r="A400" s="126" t="s">
        <v>25</v>
      </c>
      <c r="B400" s="94" t="s">
        <v>107</v>
      </c>
      <c r="C400" s="94" t="s">
        <v>146</v>
      </c>
      <c r="D400" s="94" t="s">
        <v>117</v>
      </c>
      <c r="E400" s="94" t="s">
        <v>5</v>
      </c>
      <c r="F400" s="94"/>
      <c r="G400" s="94"/>
      <c r="H400" s="95">
        <f>H401+H406+H409</f>
        <v>56203385</v>
      </c>
      <c r="I400" s="95">
        <f>I401+I406+I409</f>
        <v>54370172</v>
      </c>
      <c r="J400" s="95">
        <f>J401+J406+J409</f>
        <v>54370172</v>
      </c>
      <c r="K400" s="70"/>
      <c r="L400" s="70"/>
      <c r="M400" s="70"/>
    </row>
    <row r="401" spans="1:13" s="8" customFormat="1" ht="56.25" x14ac:dyDescent="0.2">
      <c r="A401" s="127" t="s">
        <v>57</v>
      </c>
      <c r="B401" s="110" t="s">
        <v>107</v>
      </c>
      <c r="C401" s="110" t="s">
        <v>146</v>
      </c>
      <c r="D401" s="110" t="s">
        <v>117</v>
      </c>
      <c r="E401" s="114" t="s">
        <v>552</v>
      </c>
      <c r="F401" s="94"/>
      <c r="G401" s="94"/>
      <c r="H401" s="95">
        <f>H402+H403+H404+H405</f>
        <v>1904540</v>
      </c>
      <c r="I401" s="95">
        <f>I402+I403+I404+I405</f>
        <v>1904540</v>
      </c>
      <c r="J401" s="95">
        <f>J402+J403+J404+J405</f>
        <v>1904540</v>
      </c>
      <c r="K401" s="70"/>
      <c r="L401" s="70"/>
      <c r="M401" s="70"/>
    </row>
    <row r="402" spans="1:13" s="8" customFormat="1" x14ac:dyDescent="0.2">
      <c r="A402" s="108" t="s">
        <v>625</v>
      </c>
      <c r="B402" s="110" t="s">
        <v>107</v>
      </c>
      <c r="C402" s="110" t="s">
        <v>146</v>
      </c>
      <c r="D402" s="110" t="s">
        <v>117</v>
      </c>
      <c r="E402" s="114" t="s">
        <v>552</v>
      </c>
      <c r="F402" s="110" t="s">
        <v>127</v>
      </c>
      <c r="G402" s="110"/>
      <c r="H402" s="95">
        <v>950580</v>
      </c>
      <c r="I402" s="95">
        <v>950580</v>
      </c>
      <c r="J402" s="95">
        <v>950580</v>
      </c>
      <c r="K402" s="70"/>
      <c r="L402" s="70"/>
      <c r="M402" s="70"/>
    </row>
    <row r="403" spans="1:13" s="8" customFormat="1" x14ac:dyDescent="0.2">
      <c r="A403" s="108" t="s">
        <v>228</v>
      </c>
      <c r="B403" s="110" t="s">
        <v>107</v>
      </c>
      <c r="C403" s="110" t="s">
        <v>146</v>
      </c>
      <c r="D403" s="110" t="s">
        <v>117</v>
      </c>
      <c r="E403" s="114" t="s">
        <v>552</v>
      </c>
      <c r="F403" s="110" t="s">
        <v>226</v>
      </c>
      <c r="G403" s="110"/>
      <c r="H403" s="95">
        <v>110740</v>
      </c>
      <c r="I403" s="95">
        <v>110740</v>
      </c>
      <c r="J403" s="95">
        <v>110740</v>
      </c>
      <c r="K403" s="70"/>
      <c r="L403" s="70"/>
      <c r="M403" s="70"/>
    </row>
    <row r="404" spans="1:13" s="8" customFormat="1" x14ac:dyDescent="0.2">
      <c r="A404" s="108" t="s">
        <v>625</v>
      </c>
      <c r="B404" s="110" t="s">
        <v>107</v>
      </c>
      <c r="C404" s="110" t="s">
        <v>146</v>
      </c>
      <c r="D404" s="110" t="s">
        <v>117</v>
      </c>
      <c r="E404" s="114" t="s">
        <v>552</v>
      </c>
      <c r="F404" s="110" t="s">
        <v>127</v>
      </c>
      <c r="G404" s="110" t="s">
        <v>291</v>
      </c>
      <c r="H404" s="95">
        <v>755250</v>
      </c>
      <c r="I404" s="95">
        <v>755250</v>
      </c>
      <c r="J404" s="95">
        <v>755250</v>
      </c>
      <c r="K404" s="70"/>
      <c r="L404" s="70"/>
      <c r="M404" s="70"/>
    </row>
    <row r="405" spans="1:13" s="8" customFormat="1" x14ac:dyDescent="0.2">
      <c r="A405" s="108" t="s">
        <v>228</v>
      </c>
      <c r="B405" s="110" t="s">
        <v>107</v>
      </c>
      <c r="C405" s="110" t="s">
        <v>146</v>
      </c>
      <c r="D405" s="110" t="s">
        <v>117</v>
      </c>
      <c r="E405" s="114" t="s">
        <v>552</v>
      </c>
      <c r="F405" s="110" t="s">
        <v>226</v>
      </c>
      <c r="G405" s="110" t="s">
        <v>291</v>
      </c>
      <c r="H405" s="95">
        <v>87970</v>
      </c>
      <c r="I405" s="95">
        <v>87970</v>
      </c>
      <c r="J405" s="95">
        <v>87970</v>
      </c>
      <c r="K405" s="70"/>
      <c r="L405" s="70"/>
      <c r="M405" s="70"/>
    </row>
    <row r="406" spans="1:13" s="8" customFormat="1" x14ac:dyDescent="0.2">
      <c r="A406" s="93" t="s">
        <v>22</v>
      </c>
      <c r="B406" s="94" t="s">
        <v>107</v>
      </c>
      <c r="C406" s="94" t="s">
        <v>146</v>
      </c>
      <c r="D406" s="94" t="s">
        <v>117</v>
      </c>
      <c r="E406" s="94" t="s">
        <v>553</v>
      </c>
      <c r="F406" s="94"/>
      <c r="G406" s="94"/>
      <c r="H406" s="95">
        <f>H408+H407</f>
        <v>16084845</v>
      </c>
      <c r="I406" s="95">
        <f>I408+I407</f>
        <v>14251632</v>
      </c>
      <c r="J406" s="95">
        <f>J408+J407</f>
        <v>14251632</v>
      </c>
      <c r="K406" s="70"/>
      <c r="L406" s="70"/>
      <c r="M406" s="70"/>
    </row>
    <row r="407" spans="1:13" s="8" customFormat="1" x14ac:dyDescent="0.2">
      <c r="A407" s="93" t="s">
        <v>624</v>
      </c>
      <c r="B407" s="94" t="s">
        <v>107</v>
      </c>
      <c r="C407" s="94" t="s">
        <v>146</v>
      </c>
      <c r="D407" s="94" t="s">
        <v>117</v>
      </c>
      <c r="E407" s="94" t="s">
        <v>553</v>
      </c>
      <c r="F407" s="94" t="s">
        <v>127</v>
      </c>
      <c r="G407" s="94"/>
      <c r="H407" s="95">
        <v>14336595</v>
      </c>
      <c r="I407" s="95">
        <f>14336595-1833213</f>
        <v>12503382</v>
      </c>
      <c r="J407" s="95">
        <f>14336595-1833213</f>
        <v>12503382</v>
      </c>
      <c r="K407" s="70"/>
      <c r="L407" s="70"/>
      <c r="M407" s="70"/>
    </row>
    <row r="408" spans="1:13" s="8" customFormat="1" ht="45" x14ac:dyDescent="0.2">
      <c r="A408" s="93" t="s">
        <v>17</v>
      </c>
      <c r="B408" s="94" t="s">
        <v>107</v>
      </c>
      <c r="C408" s="94" t="s">
        <v>146</v>
      </c>
      <c r="D408" s="94" t="s">
        <v>117</v>
      </c>
      <c r="E408" s="94" t="s">
        <v>553</v>
      </c>
      <c r="F408" s="94" t="s">
        <v>225</v>
      </c>
      <c r="G408" s="94"/>
      <c r="H408" s="95">
        <v>1748250</v>
      </c>
      <c r="I408" s="95">
        <v>1748250</v>
      </c>
      <c r="J408" s="95">
        <v>1748250</v>
      </c>
      <c r="K408" s="70"/>
      <c r="L408" s="70"/>
      <c r="M408" s="70"/>
    </row>
    <row r="409" spans="1:13" s="8" customFormat="1" ht="18" customHeight="1" x14ac:dyDescent="0.2">
      <c r="A409" s="93" t="s">
        <v>555</v>
      </c>
      <c r="B409" s="94" t="s">
        <v>107</v>
      </c>
      <c r="C409" s="94" t="s">
        <v>146</v>
      </c>
      <c r="D409" s="94" t="s">
        <v>117</v>
      </c>
      <c r="E409" s="94" t="s">
        <v>554</v>
      </c>
      <c r="F409" s="94"/>
      <c r="G409" s="94"/>
      <c r="H409" s="95">
        <f>H410</f>
        <v>38214000</v>
      </c>
      <c r="I409" s="95">
        <f>I410</f>
        <v>38214000</v>
      </c>
      <c r="J409" s="95">
        <f>J410</f>
        <v>38214000</v>
      </c>
      <c r="K409" s="70"/>
      <c r="L409" s="70"/>
      <c r="M409" s="70"/>
    </row>
    <row r="410" spans="1:13" s="8" customFormat="1" x14ac:dyDescent="0.2">
      <c r="A410" s="93" t="s">
        <v>624</v>
      </c>
      <c r="B410" s="94" t="s">
        <v>107</v>
      </c>
      <c r="C410" s="94" t="s">
        <v>146</v>
      </c>
      <c r="D410" s="94" t="s">
        <v>117</v>
      </c>
      <c r="E410" s="94" t="s">
        <v>554</v>
      </c>
      <c r="F410" s="94" t="s">
        <v>127</v>
      </c>
      <c r="G410" s="94"/>
      <c r="H410" s="95">
        <v>38214000</v>
      </c>
      <c r="I410" s="95">
        <v>38214000</v>
      </c>
      <c r="J410" s="95">
        <v>38214000</v>
      </c>
      <c r="K410" s="70"/>
      <c r="L410" s="70"/>
      <c r="M410" s="70"/>
    </row>
    <row r="411" spans="1:13" ht="22.5" x14ac:dyDescent="0.2">
      <c r="A411" s="98" t="s">
        <v>8</v>
      </c>
      <c r="B411" s="94" t="s">
        <v>107</v>
      </c>
      <c r="C411" s="94" t="s">
        <v>146</v>
      </c>
      <c r="D411" s="94" t="s">
        <v>117</v>
      </c>
      <c r="E411" s="94" t="s">
        <v>6</v>
      </c>
      <c r="F411" s="94"/>
      <c r="G411" s="94"/>
      <c r="H411" s="115">
        <f>H412+H422+H429+H417+H420</f>
        <v>445299760</v>
      </c>
      <c r="I411" s="115">
        <f>I412+I422+I429+I417+I420</f>
        <v>438163960</v>
      </c>
      <c r="J411" s="115">
        <f>J412+J422+J429+J417+J420</f>
        <v>438163960</v>
      </c>
    </row>
    <row r="412" spans="1:13" ht="33.75" x14ac:dyDescent="0.2">
      <c r="A412" s="96" t="s">
        <v>263</v>
      </c>
      <c r="B412" s="94" t="s">
        <v>107</v>
      </c>
      <c r="C412" s="94" t="s">
        <v>146</v>
      </c>
      <c r="D412" s="94" t="s">
        <v>117</v>
      </c>
      <c r="E412" s="94" t="s">
        <v>315</v>
      </c>
      <c r="F412" s="94"/>
      <c r="G412" s="94"/>
      <c r="H412" s="95">
        <f>SUM(H413:H416)</f>
        <v>261039600</v>
      </c>
      <c r="I412" s="95">
        <f>SUM(I413:I416)</f>
        <v>261039600</v>
      </c>
      <c r="J412" s="95">
        <f>SUM(J413:J416)</f>
        <v>261039600</v>
      </c>
    </row>
    <row r="413" spans="1:13" x14ac:dyDescent="0.2">
      <c r="A413" s="97" t="s">
        <v>616</v>
      </c>
      <c r="B413" s="94" t="s">
        <v>107</v>
      </c>
      <c r="C413" s="94" t="s">
        <v>146</v>
      </c>
      <c r="D413" s="94" t="s">
        <v>117</v>
      </c>
      <c r="E413" s="94" t="s">
        <v>315</v>
      </c>
      <c r="F413" s="94" t="s">
        <v>240</v>
      </c>
      <c r="G413" s="94" t="s">
        <v>291</v>
      </c>
      <c r="H413" s="100">
        <v>152000000</v>
      </c>
      <c r="I413" s="100">
        <v>152000000</v>
      </c>
      <c r="J413" s="100">
        <v>152000000</v>
      </c>
    </row>
    <row r="414" spans="1:13" ht="33.75" x14ac:dyDescent="0.2">
      <c r="A414" s="97" t="s">
        <v>617</v>
      </c>
      <c r="B414" s="94" t="s">
        <v>107</v>
      </c>
      <c r="C414" s="94" t="s">
        <v>146</v>
      </c>
      <c r="D414" s="94" t="s">
        <v>117</v>
      </c>
      <c r="E414" s="94" t="s">
        <v>315</v>
      </c>
      <c r="F414" s="94" t="s">
        <v>615</v>
      </c>
      <c r="G414" s="94" t="s">
        <v>291</v>
      </c>
      <c r="H414" s="95">
        <v>51000000</v>
      </c>
      <c r="I414" s="95">
        <v>51000000</v>
      </c>
      <c r="J414" s="95">
        <v>51000000</v>
      </c>
    </row>
    <row r="415" spans="1:13" x14ac:dyDescent="0.2">
      <c r="A415" s="93" t="s">
        <v>625</v>
      </c>
      <c r="B415" s="94" t="s">
        <v>107</v>
      </c>
      <c r="C415" s="94" t="s">
        <v>146</v>
      </c>
      <c r="D415" s="94" t="s">
        <v>117</v>
      </c>
      <c r="E415" s="94" t="s">
        <v>315</v>
      </c>
      <c r="F415" s="94" t="s">
        <v>127</v>
      </c>
      <c r="G415" s="94" t="s">
        <v>291</v>
      </c>
      <c r="H415" s="95">
        <v>15039600</v>
      </c>
      <c r="I415" s="95">
        <v>15039600</v>
      </c>
      <c r="J415" s="95">
        <v>15039600</v>
      </c>
    </row>
    <row r="416" spans="1:13" ht="37.5" customHeight="1" x14ac:dyDescent="0.2">
      <c r="A416" s="93" t="s">
        <v>227</v>
      </c>
      <c r="B416" s="94" t="s">
        <v>107</v>
      </c>
      <c r="C416" s="94" t="s">
        <v>146</v>
      </c>
      <c r="D416" s="94" t="s">
        <v>117</v>
      </c>
      <c r="E416" s="94" t="s">
        <v>315</v>
      </c>
      <c r="F416" s="94" t="s">
        <v>225</v>
      </c>
      <c r="G416" s="94" t="s">
        <v>291</v>
      </c>
      <c r="H416" s="95">
        <v>43000000</v>
      </c>
      <c r="I416" s="95">
        <v>43000000</v>
      </c>
      <c r="J416" s="95">
        <v>43000000</v>
      </c>
    </row>
    <row r="417" spans="1:10" ht="67.5" x14ac:dyDescent="0.2">
      <c r="A417" s="120" t="s">
        <v>316</v>
      </c>
      <c r="B417" s="94" t="s">
        <v>107</v>
      </c>
      <c r="C417" s="94" t="s">
        <v>146</v>
      </c>
      <c r="D417" s="94" t="s">
        <v>117</v>
      </c>
      <c r="E417" s="94" t="s">
        <v>317</v>
      </c>
      <c r="F417" s="94"/>
      <c r="G417" s="94"/>
      <c r="H417" s="95">
        <f>H418+H419</f>
        <v>2456100</v>
      </c>
      <c r="I417" s="95">
        <f>I418+I419</f>
        <v>1456100</v>
      </c>
      <c r="J417" s="95">
        <f>J418+J419</f>
        <v>1456100</v>
      </c>
    </row>
    <row r="418" spans="1:10" x14ac:dyDescent="0.2">
      <c r="A418" s="93" t="s">
        <v>625</v>
      </c>
      <c r="B418" s="94" t="s">
        <v>107</v>
      </c>
      <c r="C418" s="94" t="s">
        <v>146</v>
      </c>
      <c r="D418" s="94" t="s">
        <v>117</v>
      </c>
      <c r="E418" s="94" t="s">
        <v>317</v>
      </c>
      <c r="F418" s="94" t="s">
        <v>127</v>
      </c>
      <c r="G418" s="94"/>
      <c r="H418" s="100">
        <v>1000000</v>
      </c>
      <c r="I418" s="100"/>
      <c r="J418" s="100"/>
    </row>
    <row r="419" spans="1:10" x14ac:dyDescent="0.2">
      <c r="A419" s="93" t="s">
        <v>625</v>
      </c>
      <c r="B419" s="94" t="s">
        <v>107</v>
      </c>
      <c r="C419" s="94" t="s">
        <v>146</v>
      </c>
      <c r="D419" s="94" t="s">
        <v>117</v>
      </c>
      <c r="E419" s="94" t="s">
        <v>317</v>
      </c>
      <c r="F419" s="94" t="s">
        <v>127</v>
      </c>
      <c r="G419" s="94" t="s">
        <v>291</v>
      </c>
      <c r="H419" s="100">
        <v>1456100</v>
      </c>
      <c r="I419" s="100">
        <v>1456100</v>
      </c>
      <c r="J419" s="100">
        <v>1456100</v>
      </c>
    </row>
    <row r="420" spans="1:10" ht="26.25" customHeight="1" x14ac:dyDescent="0.2">
      <c r="A420" s="128" t="s">
        <v>257</v>
      </c>
      <c r="B420" s="94" t="s">
        <v>107</v>
      </c>
      <c r="C420" s="94" t="s">
        <v>146</v>
      </c>
      <c r="D420" s="94" t="s">
        <v>117</v>
      </c>
      <c r="E420" s="94" t="s">
        <v>318</v>
      </c>
      <c r="F420" s="94"/>
      <c r="G420" s="94"/>
      <c r="H420" s="95">
        <f>H421</f>
        <v>4222900</v>
      </c>
      <c r="I420" s="95">
        <f>I421</f>
        <v>4222900</v>
      </c>
      <c r="J420" s="95">
        <f>J421</f>
        <v>4222900</v>
      </c>
    </row>
    <row r="421" spans="1:10" ht="22.5" x14ac:dyDescent="0.2">
      <c r="A421" s="96" t="s">
        <v>224</v>
      </c>
      <c r="B421" s="94" t="s">
        <v>107</v>
      </c>
      <c r="C421" s="94" t="s">
        <v>146</v>
      </c>
      <c r="D421" s="94" t="s">
        <v>117</v>
      </c>
      <c r="E421" s="94" t="s">
        <v>318</v>
      </c>
      <c r="F421" s="94" t="s">
        <v>319</v>
      </c>
      <c r="G421" s="94" t="s">
        <v>291</v>
      </c>
      <c r="H421" s="100">
        <v>4222900</v>
      </c>
      <c r="I421" s="100">
        <v>4222900</v>
      </c>
      <c r="J421" s="100">
        <v>4222900</v>
      </c>
    </row>
    <row r="422" spans="1:10" ht="12.75" customHeight="1" x14ac:dyDescent="0.2">
      <c r="A422" s="93" t="s">
        <v>267</v>
      </c>
      <c r="B422" s="94" t="s">
        <v>107</v>
      </c>
      <c r="C422" s="94" t="s">
        <v>146</v>
      </c>
      <c r="D422" s="94" t="s">
        <v>117</v>
      </c>
      <c r="E422" s="94" t="s">
        <v>556</v>
      </c>
      <c r="F422" s="94"/>
      <c r="G422" s="94"/>
      <c r="H422" s="95">
        <f>SUM(H423:H428)</f>
        <v>171445360</v>
      </c>
      <c r="I422" s="95">
        <f>SUM(I423:I428)</f>
        <v>171445360</v>
      </c>
      <c r="J422" s="95">
        <f>SUM(J423:J428)</f>
        <v>171445360</v>
      </c>
    </row>
    <row r="423" spans="1:10" x14ac:dyDescent="0.2">
      <c r="A423" s="97" t="s">
        <v>616</v>
      </c>
      <c r="B423" s="94" t="s">
        <v>107</v>
      </c>
      <c r="C423" s="94" t="s">
        <v>146</v>
      </c>
      <c r="D423" s="94" t="s">
        <v>117</v>
      </c>
      <c r="E423" s="94" t="s">
        <v>556</v>
      </c>
      <c r="F423" s="94" t="s">
        <v>240</v>
      </c>
      <c r="G423" s="94"/>
      <c r="H423" s="95">
        <v>71886430</v>
      </c>
      <c r="I423" s="95">
        <v>71886430</v>
      </c>
      <c r="J423" s="95">
        <v>71886430</v>
      </c>
    </row>
    <row r="424" spans="1:10" ht="33.75" x14ac:dyDescent="0.2">
      <c r="A424" s="97" t="s">
        <v>617</v>
      </c>
      <c r="B424" s="94" t="s">
        <v>107</v>
      </c>
      <c r="C424" s="94" t="s">
        <v>146</v>
      </c>
      <c r="D424" s="94" t="s">
        <v>117</v>
      </c>
      <c r="E424" s="94" t="s">
        <v>556</v>
      </c>
      <c r="F424" s="94" t="s">
        <v>615</v>
      </c>
      <c r="G424" s="94"/>
      <c r="H424" s="95">
        <v>21709710</v>
      </c>
      <c r="I424" s="95">
        <v>21709710</v>
      </c>
      <c r="J424" s="95">
        <v>21709710</v>
      </c>
    </row>
    <row r="425" spans="1:10" ht="22.5" x14ac:dyDescent="0.2">
      <c r="A425" s="93" t="s">
        <v>261</v>
      </c>
      <c r="B425" s="94" t="s">
        <v>107</v>
      </c>
      <c r="C425" s="94" t="s">
        <v>146</v>
      </c>
      <c r="D425" s="94" t="s">
        <v>117</v>
      </c>
      <c r="E425" s="94" t="s">
        <v>556</v>
      </c>
      <c r="F425" s="94" t="s">
        <v>260</v>
      </c>
      <c r="G425" s="94"/>
      <c r="H425" s="95">
        <v>2481000</v>
      </c>
      <c r="I425" s="95">
        <v>2481000</v>
      </c>
      <c r="J425" s="95">
        <v>2481000</v>
      </c>
    </row>
    <row r="426" spans="1:10" x14ac:dyDescent="0.2">
      <c r="A426" s="93" t="s">
        <v>625</v>
      </c>
      <c r="B426" s="94" t="s">
        <v>107</v>
      </c>
      <c r="C426" s="94" t="s">
        <v>146</v>
      </c>
      <c r="D426" s="94" t="s">
        <v>117</v>
      </c>
      <c r="E426" s="94" t="s">
        <v>556</v>
      </c>
      <c r="F426" s="94" t="s">
        <v>127</v>
      </c>
      <c r="G426" s="94"/>
      <c r="H426" s="95">
        <v>45263110</v>
      </c>
      <c r="I426" s="95">
        <v>45263110</v>
      </c>
      <c r="J426" s="95">
        <v>45263110</v>
      </c>
    </row>
    <row r="427" spans="1:10" x14ac:dyDescent="0.2">
      <c r="A427" s="93" t="s">
        <v>381</v>
      </c>
      <c r="B427" s="94" t="s">
        <v>107</v>
      </c>
      <c r="C427" s="94" t="s">
        <v>146</v>
      </c>
      <c r="D427" s="94" t="s">
        <v>117</v>
      </c>
      <c r="E427" s="94" t="s">
        <v>556</v>
      </c>
      <c r="F427" s="94" t="s">
        <v>128</v>
      </c>
      <c r="G427" s="94"/>
      <c r="H427" s="95">
        <v>16150820</v>
      </c>
      <c r="I427" s="95">
        <v>16150820</v>
      </c>
      <c r="J427" s="95">
        <v>16150820</v>
      </c>
    </row>
    <row r="428" spans="1:10" ht="45" x14ac:dyDescent="0.2">
      <c r="A428" s="93" t="s">
        <v>17</v>
      </c>
      <c r="B428" s="94" t="s">
        <v>107</v>
      </c>
      <c r="C428" s="94" t="s">
        <v>146</v>
      </c>
      <c r="D428" s="94" t="s">
        <v>117</v>
      </c>
      <c r="E428" s="94" t="s">
        <v>556</v>
      </c>
      <c r="F428" s="94" t="s">
        <v>225</v>
      </c>
      <c r="G428" s="94"/>
      <c r="H428" s="95">
        <f>5153300+4526410+1366980+2907600</f>
        <v>13954290</v>
      </c>
      <c r="I428" s="95">
        <f>5153300+4526410+1366980+2907600</f>
        <v>13954290</v>
      </c>
      <c r="J428" s="95">
        <f>5153300+4526410+1366980+2907600</f>
        <v>13954290</v>
      </c>
    </row>
    <row r="429" spans="1:10" ht="22.5" x14ac:dyDescent="0.2">
      <c r="A429" s="93" t="s">
        <v>558</v>
      </c>
      <c r="B429" s="94" t="s">
        <v>107</v>
      </c>
      <c r="C429" s="94" t="s">
        <v>146</v>
      </c>
      <c r="D429" s="94" t="s">
        <v>117</v>
      </c>
      <c r="E429" s="94" t="s">
        <v>557</v>
      </c>
      <c r="F429" s="94"/>
      <c r="G429" s="94"/>
      <c r="H429" s="95">
        <f>H430</f>
        <v>6135800</v>
      </c>
      <c r="I429" s="95">
        <f>I430</f>
        <v>0</v>
      </c>
      <c r="J429" s="95">
        <f>J430</f>
        <v>0</v>
      </c>
    </row>
    <row r="430" spans="1:10" x14ac:dyDescent="0.2">
      <c r="A430" s="93" t="s">
        <v>625</v>
      </c>
      <c r="B430" s="94" t="s">
        <v>107</v>
      </c>
      <c r="C430" s="94" t="s">
        <v>146</v>
      </c>
      <c r="D430" s="94" t="s">
        <v>117</v>
      </c>
      <c r="E430" s="94" t="s">
        <v>557</v>
      </c>
      <c r="F430" s="94" t="s">
        <v>127</v>
      </c>
      <c r="G430" s="94"/>
      <c r="H430" s="95">
        <v>6135800</v>
      </c>
      <c r="I430" s="95">
        <v>0</v>
      </c>
      <c r="J430" s="95">
        <v>0</v>
      </c>
    </row>
    <row r="431" spans="1:10" ht="22.5" x14ac:dyDescent="0.2">
      <c r="A431" s="98" t="s">
        <v>10</v>
      </c>
      <c r="B431" s="94" t="s">
        <v>107</v>
      </c>
      <c r="C431" s="94" t="s">
        <v>146</v>
      </c>
      <c r="D431" s="94" t="s">
        <v>117</v>
      </c>
      <c r="E431" s="94" t="s">
        <v>9</v>
      </c>
      <c r="F431" s="94"/>
      <c r="G431" s="94"/>
      <c r="H431" s="95">
        <f>H432+H435+H437+H440</f>
        <v>6799900</v>
      </c>
      <c r="I431" s="95">
        <f>I432+I435+I437+I440</f>
        <v>4863100</v>
      </c>
      <c r="J431" s="95">
        <f>J432+J435+J437+J440</f>
        <v>2031000</v>
      </c>
    </row>
    <row r="432" spans="1:10" ht="22.5" customHeight="1" x14ac:dyDescent="0.2">
      <c r="A432" s="98" t="s">
        <v>562</v>
      </c>
      <c r="B432" s="94" t="s">
        <v>107</v>
      </c>
      <c r="C432" s="94" t="s">
        <v>146</v>
      </c>
      <c r="D432" s="94" t="s">
        <v>117</v>
      </c>
      <c r="E432" s="105" t="s">
        <v>561</v>
      </c>
      <c r="F432" s="94"/>
      <c r="G432" s="94"/>
      <c r="H432" s="95">
        <f>H433+H434</f>
        <v>579900</v>
      </c>
      <c r="I432" s="95">
        <f>I433+I434</f>
        <v>1899800</v>
      </c>
      <c r="J432" s="95">
        <f>J433+J434</f>
        <v>1931000</v>
      </c>
    </row>
    <row r="433" spans="1:13" x14ac:dyDescent="0.2">
      <c r="A433" s="93" t="s">
        <v>625</v>
      </c>
      <c r="B433" s="94" t="s">
        <v>107</v>
      </c>
      <c r="C433" s="94" t="s">
        <v>146</v>
      </c>
      <c r="D433" s="94" t="s">
        <v>117</v>
      </c>
      <c r="E433" s="105" t="s">
        <v>561</v>
      </c>
      <c r="F433" s="94" t="s">
        <v>127</v>
      </c>
      <c r="G433" s="94"/>
      <c r="H433" s="95">
        <v>62500</v>
      </c>
      <c r="I433" s="95">
        <v>62500</v>
      </c>
      <c r="J433" s="95">
        <v>62500</v>
      </c>
    </row>
    <row r="434" spans="1:13" x14ac:dyDescent="0.2">
      <c r="A434" s="93" t="s">
        <v>625</v>
      </c>
      <c r="B434" s="94" t="s">
        <v>107</v>
      </c>
      <c r="C434" s="94" t="s">
        <v>146</v>
      </c>
      <c r="D434" s="94" t="s">
        <v>117</v>
      </c>
      <c r="E434" s="105" t="s">
        <v>561</v>
      </c>
      <c r="F434" s="94" t="s">
        <v>127</v>
      </c>
      <c r="G434" s="94" t="s">
        <v>291</v>
      </c>
      <c r="H434" s="100">
        <v>517400</v>
      </c>
      <c r="I434" s="100">
        <v>1837300</v>
      </c>
      <c r="J434" s="100">
        <v>1868500</v>
      </c>
    </row>
    <row r="435" spans="1:13" ht="12.75" customHeight="1" x14ac:dyDescent="0.2">
      <c r="A435" s="93" t="s">
        <v>267</v>
      </c>
      <c r="B435" s="94" t="s">
        <v>107</v>
      </c>
      <c r="C435" s="94" t="s">
        <v>146</v>
      </c>
      <c r="D435" s="94" t="s">
        <v>117</v>
      </c>
      <c r="E435" s="94" t="s">
        <v>559</v>
      </c>
      <c r="F435" s="94"/>
      <c r="G435" s="94"/>
      <c r="H435" s="95">
        <f>H436</f>
        <v>3220000</v>
      </c>
      <c r="I435" s="95">
        <f>I436</f>
        <v>0</v>
      </c>
      <c r="J435" s="95">
        <f>J436</f>
        <v>0</v>
      </c>
    </row>
    <row r="436" spans="1:13" x14ac:dyDescent="0.2">
      <c r="A436" s="93" t="s">
        <v>625</v>
      </c>
      <c r="B436" s="94" t="s">
        <v>107</v>
      </c>
      <c r="C436" s="94" t="s">
        <v>146</v>
      </c>
      <c r="D436" s="94" t="s">
        <v>117</v>
      </c>
      <c r="E436" s="94" t="s">
        <v>559</v>
      </c>
      <c r="F436" s="94" t="s">
        <v>127</v>
      </c>
      <c r="G436" s="94"/>
      <c r="H436" s="95">
        <v>3220000</v>
      </c>
      <c r="I436" s="95"/>
      <c r="J436" s="95"/>
    </row>
    <row r="437" spans="1:13" ht="22.5" x14ac:dyDescent="0.2">
      <c r="A437" s="96" t="s">
        <v>375</v>
      </c>
      <c r="B437" s="94" t="s">
        <v>107</v>
      </c>
      <c r="C437" s="94" t="s">
        <v>146</v>
      </c>
      <c r="D437" s="94" t="s">
        <v>117</v>
      </c>
      <c r="E437" s="94" t="s">
        <v>560</v>
      </c>
      <c r="F437" s="94"/>
      <c r="G437" s="94"/>
      <c r="H437" s="95">
        <f>H438</f>
        <v>2000000</v>
      </c>
      <c r="I437" s="95">
        <f>I438</f>
        <v>2000000</v>
      </c>
      <c r="J437" s="95">
        <f>J438</f>
        <v>0</v>
      </c>
    </row>
    <row r="438" spans="1:13" x14ac:dyDescent="0.2">
      <c r="A438" s="93" t="s">
        <v>625</v>
      </c>
      <c r="B438" s="94" t="s">
        <v>107</v>
      </c>
      <c r="C438" s="94" t="s">
        <v>146</v>
      </c>
      <c r="D438" s="94" t="s">
        <v>117</v>
      </c>
      <c r="E438" s="94" t="s">
        <v>560</v>
      </c>
      <c r="F438" s="94" t="s">
        <v>127</v>
      </c>
      <c r="G438" s="94"/>
      <c r="H438" s="95">
        <v>2000000</v>
      </c>
      <c r="I438" s="95">
        <v>2000000</v>
      </c>
      <c r="J438" s="95">
        <v>0</v>
      </c>
    </row>
    <row r="439" spans="1:13" ht="22.5" x14ac:dyDescent="0.2">
      <c r="A439" s="98" t="s">
        <v>76</v>
      </c>
      <c r="B439" s="94" t="s">
        <v>103</v>
      </c>
      <c r="C439" s="94" t="s">
        <v>146</v>
      </c>
      <c r="D439" s="94" t="s">
        <v>117</v>
      </c>
      <c r="E439" s="105" t="s">
        <v>77</v>
      </c>
      <c r="F439" s="94"/>
      <c r="G439" s="94"/>
      <c r="H439" s="95">
        <f>H440</f>
        <v>1000000</v>
      </c>
      <c r="I439" s="95">
        <f>I440</f>
        <v>963300</v>
      </c>
      <c r="J439" s="95">
        <f>J440</f>
        <v>100000</v>
      </c>
    </row>
    <row r="440" spans="1:13" ht="33" customHeight="1" x14ac:dyDescent="0.2">
      <c r="A440" s="93" t="s">
        <v>563</v>
      </c>
      <c r="B440" s="94" t="s">
        <v>107</v>
      </c>
      <c r="C440" s="94" t="s">
        <v>146</v>
      </c>
      <c r="D440" s="94" t="s">
        <v>117</v>
      </c>
      <c r="E440" s="94" t="s">
        <v>197</v>
      </c>
      <c r="F440" s="94"/>
      <c r="G440" s="94"/>
      <c r="H440" s="95">
        <f>H441+H442</f>
        <v>1000000</v>
      </c>
      <c r="I440" s="95">
        <f>I441+I442</f>
        <v>963300</v>
      </c>
      <c r="J440" s="95">
        <f>J441+J442</f>
        <v>100000</v>
      </c>
    </row>
    <row r="441" spans="1:13" x14ac:dyDescent="0.2">
      <c r="A441" s="93" t="s">
        <v>625</v>
      </c>
      <c r="B441" s="94" t="s">
        <v>107</v>
      </c>
      <c r="C441" s="94" t="s">
        <v>146</v>
      </c>
      <c r="D441" s="94" t="s">
        <v>117</v>
      </c>
      <c r="E441" s="94" t="s">
        <v>197</v>
      </c>
      <c r="F441" s="94" t="s">
        <v>127</v>
      </c>
      <c r="G441" s="94"/>
      <c r="H441" s="95">
        <v>100000</v>
      </c>
      <c r="I441" s="95">
        <v>100000</v>
      </c>
      <c r="J441" s="95">
        <v>100000</v>
      </c>
    </row>
    <row r="442" spans="1:13" x14ac:dyDescent="0.2">
      <c r="A442" s="93" t="s">
        <v>625</v>
      </c>
      <c r="B442" s="94" t="s">
        <v>107</v>
      </c>
      <c r="C442" s="94" t="s">
        <v>146</v>
      </c>
      <c r="D442" s="94" t="s">
        <v>117</v>
      </c>
      <c r="E442" s="94" t="s">
        <v>197</v>
      </c>
      <c r="F442" s="94" t="s">
        <v>127</v>
      </c>
      <c r="G442" s="94" t="s">
        <v>291</v>
      </c>
      <c r="H442" s="100">
        <v>900000</v>
      </c>
      <c r="I442" s="100">
        <v>863300</v>
      </c>
      <c r="J442" s="95">
        <v>0</v>
      </c>
    </row>
    <row r="443" spans="1:13" s="8" customFormat="1" x14ac:dyDescent="0.2">
      <c r="A443" s="93" t="s">
        <v>237</v>
      </c>
      <c r="B443" s="94" t="s">
        <v>107</v>
      </c>
      <c r="C443" s="94" t="s">
        <v>146</v>
      </c>
      <c r="D443" s="94" t="s">
        <v>120</v>
      </c>
      <c r="E443" s="94"/>
      <c r="F443" s="94"/>
      <c r="G443" s="94"/>
      <c r="H443" s="95">
        <f>H444+H510</f>
        <v>719809094</v>
      </c>
      <c r="I443" s="95">
        <f>I444+I510</f>
        <v>694579964</v>
      </c>
      <c r="J443" s="95">
        <f>J444+J510</f>
        <v>715623694</v>
      </c>
      <c r="K443" s="70"/>
      <c r="L443" s="70"/>
      <c r="M443" s="70"/>
    </row>
    <row r="444" spans="1:13" s="8" customFormat="1" ht="22.5" x14ac:dyDescent="0.2">
      <c r="A444" s="98" t="s">
        <v>360</v>
      </c>
      <c r="B444" s="94" t="s">
        <v>107</v>
      </c>
      <c r="C444" s="94" t="s">
        <v>146</v>
      </c>
      <c r="D444" s="94" t="s">
        <v>120</v>
      </c>
      <c r="E444" s="94" t="s">
        <v>405</v>
      </c>
      <c r="F444" s="94"/>
      <c r="G444" s="94"/>
      <c r="H444" s="95">
        <f>H445+H459+H470+H473+H487</f>
        <v>719109094</v>
      </c>
      <c r="I444" s="95">
        <f>I445+I459+I470+I473+I487</f>
        <v>693879964</v>
      </c>
      <c r="J444" s="95">
        <f>J445+J459+J470+J473+J487</f>
        <v>714923694</v>
      </c>
      <c r="K444" s="70"/>
      <c r="L444" s="70"/>
      <c r="M444" s="70"/>
    </row>
    <row r="445" spans="1:13" s="8" customFormat="1" x14ac:dyDescent="0.2">
      <c r="A445" s="98" t="s">
        <v>564</v>
      </c>
      <c r="B445" s="94" t="s">
        <v>107</v>
      </c>
      <c r="C445" s="94" t="s">
        <v>146</v>
      </c>
      <c r="D445" s="94" t="s">
        <v>120</v>
      </c>
      <c r="E445" s="94" t="s">
        <v>404</v>
      </c>
      <c r="F445" s="94"/>
      <c r="G445" s="94"/>
      <c r="H445" s="95">
        <f>H446+H453+H457</f>
        <v>7733900</v>
      </c>
      <c r="I445" s="95">
        <f>I446+I453+I457</f>
        <v>20529400</v>
      </c>
      <c r="J445" s="95">
        <f>J446+J453+J457</f>
        <v>17529200</v>
      </c>
      <c r="K445" s="70"/>
      <c r="L445" s="70"/>
      <c r="M445" s="70"/>
    </row>
    <row r="446" spans="1:13" s="8" customFormat="1" x14ac:dyDescent="0.2">
      <c r="A446" s="132" t="s">
        <v>188</v>
      </c>
      <c r="B446" s="136" t="s">
        <v>107</v>
      </c>
      <c r="C446" s="123" t="s">
        <v>146</v>
      </c>
      <c r="D446" s="123" t="s">
        <v>120</v>
      </c>
      <c r="E446" s="136" t="s">
        <v>187</v>
      </c>
      <c r="F446" s="123"/>
      <c r="G446" s="123"/>
      <c r="H446" s="92">
        <f>H447+H450</f>
        <v>1415600</v>
      </c>
      <c r="I446" s="92">
        <f>I447+I450</f>
        <v>238500</v>
      </c>
      <c r="J446" s="92">
        <f>J447+J450</f>
        <v>238500</v>
      </c>
      <c r="K446" s="70"/>
      <c r="L446" s="70"/>
      <c r="M446" s="70"/>
    </row>
    <row r="447" spans="1:13" s="8" customFormat="1" ht="24" customHeight="1" x14ac:dyDescent="0.2">
      <c r="A447" s="98" t="s">
        <v>36</v>
      </c>
      <c r="B447" s="94" t="s">
        <v>107</v>
      </c>
      <c r="C447" s="94" t="s">
        <v>146</v>
      </c>
      <c r="D447" s="94" t="s">
        <v>120</v>
      </c>
      <c r="E447" s="94" t="s">
        <v>565</v>
      </c>
      <c r="F447" s="94"/>
      <c r="G447" s="94"/>
      <c r="H447" s="95">
        <f>H448+H449</f>
        <v>238500</v>
      </c>
      <c r="I447" s="95">
        <f>I448+I449</f>
        <v>238500</v>
      </c>
      <c r="J447" s="95">
        <f>J448+J449</f>
        <v>238500</v>
      </c>
      <c r="K447" s="70"/>
      <c r="L447" s="70"/>
      <c r="M447" s="70"/>
    </row>
    <row r="448" spans="1:13" s="8" customFormat="1" x14ac:dyDescent="0.2">
      <c r="A448" s="98" t="s">
        <v>228</v>
      </c>
      <c r="B448" s="94" t="s">
        <v>107</v>
      </c>
      <c r="C448" s="94" t="s">
        <v>146</v>
      </c>
      <c r="D448" s="94" t="s">
        <v>120</v>
      </c>
      <c r="E448" s="94" t="s">
        <v>565</v>
      </c>
      <c r="F448" s="94" t="s">
        <v>226</v>
      </c>
      <c r="G448" s="94"/>
      <c r="H448" s="95">
        <v>80000</v>
      </c>
      <c r="I448" s="95">
        <v>80000</v>
      </c>
      <c r="J448" s="95">
        <v>80000</v>
      </c>
      <c r="K448" s="70"/>
      <c r="L448" s="70"/>
      <c r="M448" s="70"/>
    </row>
    <row r="449" spans="1:13" s="8" customFormat="1" x14ac:dyDescent="0.2">
      <c r="A449" s="98" t="s">
        <v>228</v>
      </c>
      <c r="B449" s="94" t="s">
        <v>107</v>
      </c>
      <c r="C449" s="94" t="s">
        <v>146</v>
      </c>
      <c r="D449" s="94" t="s">
        <v>120</v>
      </c>
      <c r="E449" s="94" t="s">
        <v>565</v>
      </c>
      <c r="F449" s="94" t="s">
        <v>226</v>
      </c>
      <c r="G449" s="94" t="s">
        <v>291</v>
      </c>
      <c r="H449" s="100">
        <v>158500</v>
      </c>
      <c r="I449" s="100">
        <v>158500</v>
      </c>
      <c r="J449" s="100">
        <v>158500</v>
      </c>
      <c r="K449" s="70"/>
      <c r="L449" s="70"/>
      <c r="M449" s="70"/>
    </row>
    <row r="450" spans="1:13" s="8" customFormat="1" ht="48" customHeight="1" x14ac:dyDescent="0.2">
      <c r="A450" s="98" t="s">
        <v>199</v>
      </c>
      <c r="B450" s="94" t="s">
        <v>107</v>
      </c>
      <c r="C450" s="94" t="s">
        <v>146</v>
      </c>
      <c r="D450" s="94" t="s">
        <v>120</v>
      </c>
      <c r="E450" s="94" t="s">
        <v>198</v>
      </c>
      <c r="F450" s="94"/>
      <c r="G450" s="94"/>
      <c r="H450" s="100">
        <f>H452+H451</f>
        <v>1177100</v>
      </c>
      <c r="I450" s="100">
        <f>I452+I451</f>
        <v>0</v>
      </c>
      <c r="J450" s="100">
        <f>J452+J451</f>
        <v>0</v>
      </c>
      <c r="K450" s="70"/>
      <c r="L450" s="70"/>
      <c r="M450" s="70"/>
    </row>
    <row r="451" spans="1:13" s="8" customFormat="1" ht="19.5" customHeight="1" x14ac:dyDescent="0.2">
      <c r="A451" s="98" t="s">
        <v>228</v>
      </c>
      <c r="B451" s="94" t="s">
        <v>107</v>
      </c>
      <c r="C451" s="94" t="s">
        <v>146</v>
      </c>
      <c r="D451" s="94" t="s">
        <v>120</v>
      </c>
      <c r="E451" s="123" t="s">
        <v>198</v>
      </c>
      <c r="F451" s="123" t="s">
        <v>226</v>
      </c>
      <c r="G451" s="94"/>
      <c r="H451" s="100">
        <v>60000</v>
      </c>
      <c r="I451" s="100">
        <v>0</v>
      </c>
      <c r="J451" s="100">
        <v>0</v>
      </c>
      <c r="K451" s="70"/>
      <c r="L451" s="70"/>
      <c r="M451" s="70"/>
    </row>
    <row r="452" spans="1:13" s="8" customFormat="1" x14ac:dyDescent="0.2">
      <c r="A452" s="98" t="s">
        <v>228</v>
      </c>
      <c r="B452" s="94" t="s">
        <v>107</v>
      </c>
      <c r="C452" s="94" t="s">
        <v>146</v>
      </c>
      <c r="D452" s="94" t="s">
        <v>120</v>
      </c>
      <c r="E452" s="123" t="s">
        <v>198</v>
      </c>
      <c r="F452" s="123" t="s">
        <v>226</v>
      </c>
      <c r="G452" s="123" t="s">
        <v>291</v>
      </c>
      <c r="H452" s="137">
        <v>1117100</v>
      </c>
      <c r="I452" s="137">
        <v>0</v>
      </c>
      <c r="J452" s="137">
        <v>0</v>
      </c>
      <c r="K452" s="70"/>
      <c r="L452" s="70"/>
      <c r="M452" s="70"/>
    </row>
    <row r="453" spans="1:13" s="8" customFormat="1" x14ac:dyDescent="0.2">
      <c r="A453" s="98" t="s">
        <v>193</v>
      </c>
      <c r="B453" s="94" t="s">
        <v>107</v>
      </c>
      <c r="C453" s="94" t="s">
        <v>146</v>
      </c>
      <c r="D453" s="94" t="s">
        <v>120</v>
      </c>
      <c r="E453" s="94" t="s">
        <v>192</v>
      </c>
      <c r="F453" s="94"/>
      <c r="G453" s="94"/>
      <c r="H453" s="100">
        <f>H454</f>
        <v>4818300</v>
      </c>
      <c r="I453" s="100">
        <f>I454</f>
        <v>20290900</v>
      </c>
      <c r="J453" s="100">
        <f>J454</f>
        <v>17290700</v>
      </c>
      <c r="K453" s="70"/>
      <c r="L453" s="70"/>
      <c r="M453" s="70"/>
    </row>
    <row r="454" spans="1:13" s="8" customFormat="1" ht="33.75" x14ac:dyDescent="0.2">
      <c r="A454" s="98" t="s">
        <v>195</v>
      </c>
      <c r="B454" s="94" t="s">
        <v>107</v>
      </c>
      <c r="C454" s="94" t="s">
        <v>146</v>
      </c>
      <c r="D454" s="94" t="s">
        <v>120</v>
      </c>
      <c r="E454" s="94" t="s">
        <v>194</v>
      </c>
      <c r="F454" s="94"/>
      <c r="G454" s="94"/>
      <c r="H454" s="100">
        <f>H456+H455</f>
        <v>4818300</v>
      </c>
      <c r="I454" s="100">
        <f>I456+I455</f>
        <v>20290900</v>
      </c>
      <c r="J454" s="100">
        <f>J456+J455</f>
        <v>17290700</v>
      </c>
      <c r="K454" s="70"/>
      <c r="L454" s="70"/>
      <c r="M454" s="70"/>
    </row>
    <row r="455" spans="1:13" s="8" customFormat="1" x14ac:dyDescent="0.2">
      <c r="A455" s="93" t="s">
        <v>625</v>
      </c>
      <c r="B455" s="94" t="s">
        <v>107</v>
      </c>
      <c r="C455" s="94" t="s">
        <v>146</v>
      </c>
      <c r="D455" s="94" t="s">
        <v>120</v>
      </c>
      <c r="E455" s="94" t="s">
        <v>194</v>
      </c>
      <c r="F455" s="94" t="s">
        <v>127</v>
      </c>
      <c r="G455" s="94"/>
      <c r="H455" s="100">
        <v>300000</v>
      </c>
      <c r="I455" s="100">
        <v>0</v>
      </c>
      <c r="J455" s="100">
        <v>0</v>
      </c>
      <c r="K455" s="70"/>
      <c r="L455" s="70"/>
      <c r="M455" s="70"/>
    </row>
    <row r="456" spans="1:13" s="8" customFormat="1" x14ac:dyDescent="0.2">
      <c r="A456" s="93" t="s">
        <v>625</v>
      </c>
      <c r="B456" s="94" t="s">
        <v>107</v>
      </c>
      <c r="C456" s="94" t="s">
        <v>146</v>
      </c>
      <c r="D456" s="94" t="s">
        <v>120</v>
      </c>
      <c r="E456" s="94" t="s">
        <v>194</v>
      </c>
      <c r="F456" s="94" t="s">
        <v>127</v>
      </c>
      <c r="G456" s="94" t="s">
        <v>291</v>
      </c>
      <c r="H456" s="100">
        <v>4518300</v>
      </c>
      <c r="I456" s="100">
        <v>20290900</v>
      </c>
      <c r="J456" s="100">
        <v>17290700</v>
      </c>
      <c r="K456" s="70"/>
      <c r="L456" s="70"/>
      <c r="M456" s="70"/>
    </row>
    <row r="457" spans="1:13" s="8" customFormat="1" ht="22.5" x14ac:dyDescent="0.2">
      <c r="A457" s="93" t="s">
        <v>267</v>
      </c>
      <c r="B457" s="94" t="s">
        <v>107</v>
      </c>
      <c r="C457" s="94" t="s">
        <v>146</v>
      </c>
      <c r="D457" s="94" t="s">
        <v>120</v>
      </c>
      <c r="E457" s="94" t="s">
        <v>174</v>
      </c>
      <c r="F457" s="94"/>
      <c r="G457" s="94"/>
      <c r="H457" s="100">
        <f>H458</f>
        <v>1500000</v>
      </c>
      <c r="I457" s="100">
        <f>I458</f>
        <v>0</v>
      </c>
      <c r="J457" s="100">
        <f>J458</f>
        <v>0</v>
      </c>
      <c r="K457" s="70"/>
      <c r="L457" s="70"/>
      <c r="M457" s="70"/>
    </row>
    <row r="458" spans="1:13" s="8" customFormat="1" x14ac:dyDescent="0.2">
      <c r="A458" s="93" t="s">
        <v>625</v>
      </c>
      <c r="B458" s="94" t="s">
        <v>107</v>
      </c>
      <c r="C458" s="94" t="s">
        <v>146</v>
      </c>
      <c r="D458" s="94" t="s">
        <v>120</v>
      </c>
      <c r="E458" s="94" t="s">
        <v>174</v>
      </c>
      <c r="F458" s="94" t="s">
        <v>127</v>
      </c>
      <c r="G458" s="94"/>
      <c r="H458" s="100">
        <v>1500000</v>
      </c>
      <c r="I458" s="100">
        <v>0</v>
      </c>
      <c r="J458" s="100">
        <v>0</v>
      </c>
      <c r="K458" s="70"/>
      <c r="L458" s="70"/>
      <c r="M458" s="70"/>
    </row>
    <row r="459" spans="1:13" s="8" customFormat="1" ht="26.25" customHeight="1" x14ac:dyDescent="0.2">
      <c r="A459" s="98" t="s">
        <v>566</v>
      </c>
      <c r="B459" s="94" t="s">
        <v>107</v>
      </c>
      <c r="C459" s="94" t="s">
        <v>146</v>
      </c>
      <c r="D459" s="94" t="s">
        <v>120</v>
      </c>
      <c r="E459" s="94" t="s">
        <v>441</v>
      </c>
      <c r="F459" s="94"/>
      <c r="G459" s="94"/>
      <c r="H459" s="95">
        <f>H460+H463+H466+H468</f>
        <v>18385600</v>
      </c>
      <c r="I459" s="95">
        <f>I460+I463+I466+I468</f>
        <v>13078800</v>
      </c>
      <c r="J459" s="95">
        <f>J460+J463+J466+J468</f>
        <v>12923900</v>
      </c>
      <c r="K459" s="70"/>
      <c r="L459" s="70"/>
      <c r="M459" s="70"/>
    </row>
    <row r="460" spans="1:13" s="8" customFormat="1" ht="12.75" customHeight="1" x14ac:dyDescent="0.2">
      <c r="A460" s="98" t="s">
        <v>567</v>
      </c>
      <c r="B460" s="94" t="s">
        <v>107</v>
      </c>
      <c r="C460" s="94" t="s">
        <v>146</v>
      </c>
      <c r="D460" s="94" t="s">
        <v>120</v>
      </c>
      <c r="E460" s="105" t="s">
        <v>321</v>
      </c>
      <c r="F460" s="94"/>
      <c r="G460" s="94"/>
      <c r="H460" s="95">
        <f>H461+H462</f>
        <v>9585600</v>
      </c>
      <c r="I460" s="95">
        <f>I461+I462</f>
        <v>9585600</v>
      </c>
      <c r="J460" s="95">
        <f>J461+J462</f>
        <v>9585600</v>
      </c>
      <c r="K460" s="70"/>
      <c r="L460" s="70"/>
      <c r="M460" s="70"/>
    </row>
    <row r="461" spans="1:13" s="8" customFormat="1" x14ac:dyDescent="0.2">
      <c r="A461" s="98" t="s">
        <v>228</v>
      </c>
      <c r="B461" s="94" t="s">
        <v>107</v>
      </c>
      <c r="C461" s="94" t="s">
        <v>146</v>
      </c>
      <c r="D461" s="94" t="s">
        <v>120</v>
      </c>
      <c r="E461" s="105" t="s">
        <v>321</v>
      </c>
      <c r="F461" s="94" t="s">
        <v>226</v>
      </c>
      <c r="G461" s="94"/>
      <c r="H461" s="95">
        <v>5500000</v>
      </c>
      <c r="I461" s="95">
        <v>5500000</v>
      </c>
      <c r="J461" s="95">
        <v>5500000</v>
      </c>
      <c r="K461" s="70"/>
      <c r="L461" s="70"/>
      <c r="M461" s="70"/>
    </row>
    <row r="462" spans="1:13" s="8" customFormat="1" x14ac:dyDescent="0.2">
      <c r="A462" s="98" t="s">
        <v>228</v>
      </c>
      <c r="B462" s="94" t="s">
        <v>107</v>
      </c>
      <c r="C462" s="94" t="s">
        <v>146</v>
      </c>
      <c r="D462" s="94" t="s">
        <v>120</v>
      </c>
      <c r="E462" s="105" t="s">
        <v>321</v>
      </c>
      <c r="F462" s="94" t="s">
        <v>226</v>
      </c>
      <c r="G462" s="94" t="s">
        <v>291</v>
      </c>
      <c r="H462" s="100">
        <v>4085600</v>
      </c>
      <c r="I462" s="100">
        <v>4085600</v>
      </c>
      <c r="J462" s="100">
        <v>4085600</v>
      </c>
      <c r="K462" s="70"/>
      <c r="L462" s="70"/>
      <c r="M462" s="70"/>
    </row>
    <row r="463" spans="1:13" s="8" customFormat="1" ht="22.5" customHeight="1" x14ac:dyDescent="0.2">
      <c r="A463" s="98" t="s">
        <v>569</v>
      </c>
      <c r="B463" s="94" t="s">
        <v>107</v>
      </c>
      <c r="C463" s="94" t="s">
        <v>146</v>
      </c>
      <c r="D463" s="94" t="s">
        <v>120</v>
      </c>
      <c r="E463" s="105" t="s">
        <v>568</v>
      </c>
      <c r="F463" s="94"/>
      <c r="G463" s="94"/>
      <c r="H463" s="95">
        <f>H464+H465</f>
        <v>1100000</v>
      </c>
      <c r="I463" s="95">
        <f>I464+I465</f>
        <v>493200</v>
      </c>
      <c r="J463" s="95">
        <f>J464+J465</f>
        <v>338300</v>
      </c>
      <c r="K463" s="70"/>
      <c r="L463" s="70"/>
      <c r="M463" s="70"/>
    </row>
    <row r="464" spans="1:13" s="8" customFormat="1" x14ac:dyDescent="0.2">
      <c r="A464" s="98" t="s">
        <v>228</v>
      </c>
      <c r="B464" s="94" t="s">
        <v>107</v>
      </c>
      <c r="C464" s="94" t="s">
        <v>146</v>
      </c>
      <c r="D464" s="94" t="s">
        <v>120</v>
      </c>
      <c r="E464" s="105" t="s">
        <v>568</v>
      </c>
      <c r="F464" s="94" t="s">
        <v>226</v>
      </c>
      <c r="G464" s="94"/>
      <c r="H464" s="95">
        <v>111300</v>
      </c>
      <c r="I464" s="95">
        <v>111300</v>
      </c>
      <c r="J464" s="95">
        <v>111300</v>
      </c>
      <c r="K464" s="70"/>
      <c r="L464" s="70"/>
      <c r="M464" s="70"/>
    </row>
    <row r="465" spans="1:13" s="8" customFormat="1" x14ac:dyDescent="0.2">
      <c r="A465" s="98" t="s">
        <v>228</v>
      </c>
      <c r="B465" s="94" t="s">
        <v>107</v>
      </c>
      <c r="C465" s="94" t="s">
        <v>146</v>
      </c>
      <c r="D465" s="94" t="s">
        <v>120</v>
      </c>
      <c r="E465" s="105" t="s">
        <v>568</v>
      </c>
      <c r="F465" s="94" t="s">
        <v>226</v>
      </c>
      <c r="G465" s="94" t="s">
        <v>291</v>
      </c>
      <c r="H465" s="100">
        <v>988700</v>
      </c>
      <c r="I465" s="100">
        <v>381900</v>
      </c>
      <c r="J465" s="100">
        <v>227000</v>
      </c>
      <c r="K465" s="70"/>
      <c r="L465" s="70"/>
      <c r="M465" s="70"/>
    </row>
    <row r="466" spans="1:13" s="8" customFormat="1" ht="22.5" x14ac:dyDescent="0.2">
      <c r="A466" s="96" t="s">
        <v>375</v>
      </c>
      <c r="B466" s="94" t="s">
        <v>107</v>
      </c>
      <c r="C466" s="94" t="s">
        <v>146</v>
      </c>
      <c r="D466" s="94" t="s">
        <v>120</v>
      </c>
      <c r="E466" s="94" t="s">
        <v>570</v>
      </c>
      <c r="F466" s="94"/>
      <c r="G466" s="94"/>
      <c r="H466" s="95">
        <f>H467</f>
        <v>2700000</v>
      </c>
      <c r="I466" s="95">
        <f>I467</f>
        <v>3000000</v>
      </c>
      <c r="J466" s="95">
        <f>J467</f>
        <v>3000000</v>
      </c>
      <c r="K466" s="70"/>
      <c r="L466" s="70"/>
      <c r="M466" s="70"/>
    </row>
    <row r="467" spans="1:13" s="8" customFormat="1" x14ac:dyDescent="0.2">
      <c r="A467" s="93" t="s">
        <v>625</v>
      </c>
      <c r="B467" s="94" t="s">
        <v>107</v>
      </c>
      <c r="C467" s="94" t="s">
        <v>146</v>
      </c>
      <c r="D467" s="94" t="s">
        <v>120</v>
      </c>
      <c r="E467" s="94" t="s">
        <v>570</v>
      </c>
      <c r="F467" s="94" t="s">
        <v>127</v>
      </c>
      <c r="G467" s="94"/>
      <c r="H467" s="95">
        <f>3000000-300000</f>
        <v>2700000</v>
      </c>
      <c r="I467" s="95">
        <v>3000000</v>
      </c>
      <c r="J467" s="95">
        <v>3000000</v>
      </c>
      <c r="K467" s="70"/>
      <c r="L467" s="70"/>
      <c r="M467" s="70"/>
    </row>
    <row r="468" spans="1:13" s="8" customFormat="1" ht="22.5" x14ac:dyDescent="0.2">
      <c r="A468" s="93" t="s">
        <v>267</v>
      </c>
      <c r="B468" s="94" t="s">
        <v>107</v>
      </c>
      <c r="C468" s="94" t="s">
        <v>146</v>
      </c>
      <c r="D468" s="94" t="s">
        <v>120</v>
      </c>
      <c r="E468" s="94" t="s">
        <v>179</v>
      </c>
      <c r="F468" s="94"/>
      <c r="G468" s="94"/>
      <c r="H468" s="95">
        <f>H469</f>
        <v>5000000</v>
      </c>
      <c r="I468" s="95"/>
      <c r="J468" s="95"/>
      <c r="K468" s="70"/>
      <c r="L468" s="70"/>
      <c r="M468" s="70"/>
    </row>
    <row r="469" spans="1:13" s="8" customFormat="1" x14ac:dyDescent="0.2">
      <c r="A469" s="98" t="s">
        <v>228</v>
      </c>
      <c r="B469" s="94" t="s">
        <v>107</v>
      </c>
      <c r="C469" s="94" t="s">
        <v>146</v>
      </c>
      <c r="D469" s="94" t="s">
        <v>120</v>
      </c>
      <c r="E469" s="94" t="s">
        <v>179</v>
      </c>
      <c r="F469" s="94" t="s">
        <v>226</v>
      </c>
      <c r="G469" s="94"/>
      <c r="H469" s="95">
        <v>5000000</v>
      </c>
      <c r="I469" s="95">
        <v>0</v>
      </c>
      <c r="J469" s="95">
        <v>0</v>
      </c>
      <c r="K469" s="70"/>
      <c r="L469" s="70"/>
      <c r="M469" s="70"/>
    </row>
    <row r="470" spans="1:13" s="8" customFormat="1" ht="22.5" x14ac:dyDescent="0.2">
      <c r="A470" s="98" t="s">
        <v>398</v>
      </c>
      <c r="B470" s="94" t="s">
        <v>107</v>
      </c>
      <c r="C470" s="94" t="s">
        <v>146</v>
      </c>
      <c r="D470" s="94" t="s">
        <v>120</v>
      </c>
      <c r="E470" s="94" t="s">
        <v>437</v>
      </c>
      <c r="F470" s="94"/>
      <c r="G470" s="94"/>
      <c r="H470" s="95">
        <f t="shared" ref="H470:J471" si="33">H471</f>
        <v>50000</v>
      </c>
      <c r="I470" s="95">
        <f t="shared" si="33"/>
        <v>0</v>
      </c>
      <c r="J470" s="95">
        <f t="shared" si="33"/>
        <v>0</v>
      </c>
      <c r="K470" s="70"/>
      <c r="L470" s="70"/>
      <c r="M470" s="70"/>
    </row>
    <row r="471" spans="1:13" s="8" customFormat="1" x14ac:dyDescent="0.2">
      <c r="A471" s="93" t="s">
        <v>385</v>
      </c>
      <c r="B471" s="94" t="s">
        <v>107</v>
      </c>
      <c r="C471" s="94" t="s">
        <v>146</v>
      </c>
      <c r="D471" s="94" t="s">
        <v>120</v>
      </c>
      <c r="E471" s="94" t="s">
        <v>571</v>
      </c>
      <c r="F471" s="94"/>
      <c r="G471" s="94"/>
      <c r="H471" s="95">
        <f t="shared" si="33"/>
        <v>50000</v>
      </c>
      <c r="I471" s="95">
        <f t="shared" si="33"/>
        <v>0</v>
      </c>
      <c r="J471" s="95">
        <f t="shared" si="33"/>
        <v>0</v>
      </c>
      <c r="K471" s="70"/>
      <c r="L471" s="70"/>
      <c r="M471" s="70"/>
    </row>
    <row r="472" spans="1:13" s="8" customFormat="1" ht="22.5" x14ac:dyDescent="0.2">
      <c r="A472" s="98" t="s">
        <v>261</v>
      </c>
      <c r="B472" s="94" t="s">
        <v>107</v>
      </c>
      <c r="C472" s="94" t="s">
        <v>146</v>
      </c>
      <c r="D472" s="94" t="s">
        <v>120</v>
      </c>
      <c r="E472" s="94" t="s">
        <v>571</v>
      </c>
      <c r="F472" s="94" t="s">
        <v>260</v>
      </c>
      <c r="G472" s="94"/>
      <c r="H472" s="95">
        <v>50000</v>
      </c>
      <c r="I472" s="95">
        <v>0</v>
      </c>
      <c r="J472" s="95">
        <v>0</v>
      </c>
      <c r="K472" s="70"/>
      <c r="L472" s="70"/>
      <c r="M472" s="70"/>
    </row>
    <row r="473" spans="1:13" s="8" customFormat="1" ht="12.75" customHeight="1" x14ac:dyDescent="0.2">
      <c r="A473" s="108" t="s">
        <v>621</v>
      </c>
      <c r="B473" s="94" t="s">
        <v>107</v>
      </c>
      <c r="C473" s="94" t="s">
        <v>146</v>
      </c>
      <c r="D473" s="94" t="s">
        <v>120</v>
      </c>
      <c r="E473" s="94" t="s">
        <v>430</v>
      </c>
      <c r="F473" s="94"/>
      <c r="G473" s="94"/>
      <c r="H473" s="95">
        <f>H474+H479</f>
        <v>664284954</v>
      </c>
      <c r="I473" s="95">
        <f>I474+I479</f>
        <v>631419224</v>
      </c>
      <c r="J473" s="95">
        <f>J474+J479</f>
        <v>655373054</v>
      </c>
      <c r="K473" s="70"/>
      <c r="L473" s="70"/>
      <c r="M473" s="70"/>
    </row>
    <row r="474" spans="1:13" s="8" customFormat="1" ht="45" x14ac:dyDescent="0.2">
      <c r="A474" s="129" t="s">
        <v>277</v>
      </c>
      <c r="B474" s="94" t="s">
        <v>107</v>
      </c>
      <c r="C474" s="94" t="s">
        <v>146</v>
      </c>
      <c r="D474" s="94" t="s">
        <v>120</v>
      </c>
      <c r="E474" s="94" t="s">
        <v>320</v>
      </c>
      <c r="F474" s="94"/>
      <c r="G474" s="94"/>
      <c r="H474" s="95">
        <f>SUM(H475:H478)</f>
        <v>450549600</v>
      </c>
      <c r="I474" s="95">
        <f>SUM(I475:I478)</f>
        <v>450549600</v>
      </c>
      <c r="J474" s="95">
        <f>SUM(J475:J478)</f>
        <v>450549600</v>
      </c>
      <c r="K474" s="70"/>
      <c r="L474" s="70"/>
      <c r="M474" s="70"/>
    </row>
    <row r="475" spans="1:13" s="8" customFormat="1" x14ac:dyDescent="0.2">
      <c r="A475" s="97" t="s">
        <v>616</v>
      </c>
      <c r="B475" s="94" t="s">
        <v>107</v>
      </c>
      <c r="C475" s="94" t="s">
        <v>146</v>
      </c>
      <c r="D475" s="94" t="s">
        <v>120</v>
      </c>
      <c r="E475" s="94" t="s">
        <v>320</v>
      </c>
      <c r="F475" s="94" t="s">
        <v>240</v>
      </c>
      <c r="G475" s="94" t="s">
        <v>291</v>
      </c>
      <c r="H475" s="100">
        <v>185500000</v>
      </c>
      <c r="I475" s="100">
        <v>185500000</v>
      </c>
      <c r="J475" s="100">
        <v>185500000</v>
      </c>
      <c r="K475" s="70"/>
      <c r="L475" s="70"/>
      <c r="M475" s="70"/>
    </row>
    <row r="476" spans="1:13" s="8" customFormat="1" ht="33.75" x14ac:dyDescent="0.2">
      <c r="A476" s="97" t="s">
        <v>617</v>
      </c>
      <c r="B476" s="94" t="s">
        <v>107</v>
      </c>
      <c r="C476" s="94" t="s">
        <v>146</v>
      </c>
      <c r="D476" s="94" t="s">
        <v>120</v>
      </c>
      <c r="E476" s="94" t="s">
        <v>320</v>
      </c>
      <c r="F476" s="94" t="s">
        <v>615</v>
      </c>
      <c r="G476" s="94" t="s">
        <v>291</v>
      </c>
      <c r="H476" s="95">
        <v>61000000</v>
      </c>
      <c r="I476" s="95">
        <v>61000000</v>
      </c>
      <c r="J476" s="95">
        <v>61000000</v>
      </c>
      <c r="K476" s="70"/>
      <c r="L476" s="70"/>
      <c r="M476" s="70"/>
    </row>
    <row r="477" spans="1:13" s="8" customFormat="1" x14ac:dyDescent="0.2">
      <c r="A477" s="93" t="s">
        <v>624</v>
      </c>
      <c r="B477" s="94" t="s">
        <v>107</v>
      </c>
      <c r="C477" s="94" t="s">
        <v>146</v>
      </c>
      <c r="D477" s="94" t="s">
        <v>120</v>
      </c>
      <c r="E477" s="94" t="s">
        <v>320</v>
      </c>
      <c r="F477" s="94" t="s">
        <v>127</v>
      </c>
      <c r="G477" s="94" t="s">
        <v>291</v>
      </c>
      <c r="H477" s="95">
        <v>12549600</v>
      </c>
      <c r="I477" s="95">
        <v>12549600</v>
      </c>
      <c r="J477" s="95">
        <v>12549600</v>
      </c>
      <c r="K477" s="70"/>
      <c r="L477" s="70"/>
      <c r="M477" s="70"/>
    </row>
    <row r="478" spans="1:13" s="8" customFormat="1" ht="45" x14ac:dyDescent="0.2">
      <c r="A478" s="93" t="s">
        <v>17</v>
      </c>
      <c r="B478" s="94" t="s">
        <v>107</v>
      </c>
      <c r="C478" s="94" t="s">
        <v>146</v>
      </c>
      <c r="D478" s="94" t="s">
        <v>120</v>
      </c>
      <c r="E478" s="94" t="s">
        <v>320</v>
      </c>
      <c r="F478" s="94" t="s">
        <v>225</v>
      </c>
      <c r="G478" s="94" t="s">
        <v>291</v>
      </c>
      <c r="H478" s="95">
        <v>191500000</v>
      </c>
      <c r="I478" s="95">
        <v>191500000</v>
      </c>
      <c r="J478" s="95">
        <v>191500000</v>
      </c>
      <c r="K478" s="70"/>
      <c r="L478" s="70"/>
      <c r="M478" s="70"/>
    </row>
    <row r="479" spans="1:13" s="8" customFormat="1" ht="12.75" customHeight="1" x14ac:dyDescent="0.2">
      <c r="A479" s="93" t="s">
        <v>267</v>
      </c>
      <c r="B479" s="94" t="s">
        <v>107</v>
      </c>
      <c r="C479" s="94" t="s">
        <v>146</v>
      </c>
      <c r="D479" s="94" t="s">
        <v>120</v>
      </c>
      <c r="E479" s="94" t="s">
        <v>572</v>
      </c>
      <c r="F479" s="94"/>
      <c r="G479" s="94"/>
      <c r="H479" s="95">
        <f>SUM(H480:H486)</f>
        <v>213735354</v>
      </c>
      <c r="I479" s="95">
        <f>SUM(I480:I486)</f>
        <v>180869624</v>
      </c>
      <c r="J479" s="95">
        <f>SUM(J480:J486)</f>
        <v>204823454</v>
      </c>
      <c r="K479" s="70"/>
      <c r="L479" s="70"/>
      <c r="M479" s="70"/>
    </row>
    <row r="480" spans="1:13" s="8" customFormat="1" x14ac:dyDescent="0.2">
      <c r="A480" s="97" t="s">
        <v>616</v>
      </c>
      <c r="B480" s="94" t="s">
        <v>107</v>
      </c>
      <c r="C480" s="94" t="s">
        <v>146</v>
      </c>
      <c r="D480" s="94" t="s">
        <v>120</v>
      </c>
      <c r="E480" s="94" t="s">
        <v>572</v>
      </c>
      <c r="F480" s="94" t="s">
        <v>240</v>
      </c>
      <c r="G480" s="94"/>
      <c r="H480" s="95">
        <v>59777430</v>
      </c>
      <c r="I480" s="95">
        <v>59777430</v>
      </c>
      <c r="J480" s="95">
        <v>59777430</v>
      </c>
      <c r="K480" s="70"/>
      <c r="L480" s="70"/>
      <c r="M480" s="70"/>
    </row>
    <row r="481" spans="1:13" s="8" customFormat="1" ht="33.75" x14ac:dyDescent="0.2">
      <c r="A481" s="97" t="s">
        <v>617</v>
      </c>
      <c r="B481" s="94" t="s">
        <v>107</v>
      </c>
      <c r="C481" s="94" t="s">
        <v>146</v>
      </c>
      <c r="D481" s="94" t="s">
        <v>120</v>
      </c>
      <c r="E481" s="94" t="s">
        <v>572</v>
      </c>
      <c r="F481" s="94" t="s">
        <v>615</v>
      </c>
      <c r="G481" s="94"/>
      <c r="H481" s="95">
        <v>18052770</v>
      </c>
      <c r="I481" s="95">
        <v>18052770</v>
      </c>
      <c r="J481" s="95">
        <v>18052770</v>
      </c>
      <c r="K481" s="70"/>
      <c r="L481" s="70"/>
      <c r="M481" s="70"/>
    </row>
    <row r="482" spans="1:13" s="8" customFormat="1" ht="22.5" x14ac:dyDescent="0.2">
      <c r="A482" s="93" t="s">
        <v>261</v>
      </c>
      <c r="B482" s="94" t="s">
        <v>107</v>
      </c>
      <c r="C482" s="94" t="s">
        <v>146</v>
      </c>
      <c r="D482" s="94" t="s">
        <v>120</v>
      </c>
      <c r="E482" s="94" t="s">
        <v>572</v>
      </c>
      <c r="F482" s="94" t="s">
        <v>260</v>
      </c>
      <c r="G482" s="94"/>
      <c r="H482" s="95">
        <v>3406540</v>
      </c>
      <c r="I482" s="95">
        <v>3406540</v>
      </c>
      <c r="J482" s="95">
        <v>3406540</v>
      </c>
      <c r="K482" s="70"/>
      <c r="L482" s="70"/>
      <c r="M482" s="70"/>
    </row>
    <row r="483" spans="1:13" s="8" customFormat="1" x14ac:dyDescent="0.2">
      <c r="A483" s="93" t="s">
        <v>624</v>
      </c>
      <c r="B483" s="94" t="s">
        <v>107</v>
      </c>
      <c r="C483" s="94" t="s">
        <v>146</v>
      </c>
      <c r="D483" s="94" t="s">
        <v>120</v>
      </c>
      <c r="E483" s="94" t="s">
        <v>572</v>
      </c>
      <c r="F483" s="94" t="s">
        <v>127</v>
      </c>
      <c r="G483" s="94"/>
      <c r="H483" s="92">
        <f>54299894-676700</f>
        <v>53623194</v>
      </c>
      <c r="I483" s="95">
        <f>54299894-20000000+3000000</f>
        <v>37299894</v>
      </c>
      <c r="J483" s="95">
        <f>54299894-10248600</f>
        <v>44051294</v>
      </c>
      <c r="K483" s="70"/>
      <c r="L483" s="70"/>
      <c r="M483" s="70"/>
    </row>
    <row r="484" spans="1:13" s="8" customFormat="1" x14ac:dyDescent="0.2">
      <c r="A484" s="93" t="s">
        <v>130</v>
      </c>
      <c r="B484" s="94" t="s">
        <v>107</v>
      </c>
      <c r="C484" s="94" t="s">
        <v>146</v>
      </c>
      <c r="D484" s="94" t="s">
        <v>120</v>
      </c>
      <c r="E484" s="94" t="s">
        <v>572</v>
      </c>
      <c r="F484" s="94" t="s">
        <v>128</v>
      </c>
      <c r="G484" s="94"/>
      <c r="H484" s="95">
        <v>7902500</v>
      </c>
      <c r="I484" s="95">
        <v>7902500</v>
      </c>
      <c r="J484" s="95">
        <v>7902500</v>
      </c>
      <c r="K484" s="70"/>
      <c r="L484" s="70"/>
      <c r="M484" s="70"/>
    </row>
    <row r="485" spans="1:13" s="8" customFormat="1" x14ac:dyDescent="0.2">
      <c r="A485" s="93" t="s">
        <v>453</v>
      </c>
      <c r="B485" s="94" t="s">
        <v>107</v>
      </c>
      <c r="C485" s="94" t="s">
        <v>146</v>
      </c>
      <c r="D485" s="94" t="s">
        <v>120</v>
      </c>
      <c r="E485" s="94" t="s">
        <v>572</v>
      </c>
      <c r="F485" s="94" t="s">
        <v>129</v>
      </c>
      <c r="G485" s="94"/>
      <c r="H485" s="95">
        <v>353800</v>
      </c>
      <c r="I485" s="95">
        <v>353800</v>
      </c>
      <c r="J485" s="95">
        <v>353800</v>
      </c>
      <c r="K485" s="70"/>
      <c r="L485" s="70"/>
      <c r="M485" s="70"/>
    </row>
    <row r="486" spans="1:13" s="8" customFormat="1" ht="22.5" x14ac:dyDescent="0.2">
      <c r="A486" s="93" t="s">
        <v>380</v>
      </c>
      <c r="B486" s="94" t="s">
        <v>107</v>
      </c>
      <c r="C486" s="94" t="s">
        <v>146</v>
      </c>
      <c r="D486" s="94" t="s">
        <v>120</v>
      </c>
      <c r="E486" s="94" t="s">
        <v>572</v>
      </c>
      <c r="F486" s="94" t="s">
        <v>225</v>
      </c>
      <c r="G486" s="94"/>
      <c r="H486" s="92">
        <f>14327000+31966760+9653960+15331400-600000-60000</f>
        <v>70619120</v>
      </c>
      <c r="I486" s="95">
        <f>14327000+31966760+9653960+15331400-17202430</f>
        <v>54076690</v>
      </c>
      <c r="J486" s="95">
        <f>14327000+31966760+9653960+15331400</f>
        <v>71279120</v>
      </c>
      <c r="K486" s="70"/>
      <c r="L486" s="70"/>
      <c r="M486" s="70"/>
    </row>
    <row r="487" spans="1:13" s="8" customFormat="1" ht="33.75" x14ac:dyDescent="0.2">
      <c r="A487" s="126" t="s">
        <v>7</v>
      </c>
      <c r="B487" s="94" t="s">
        <v>107</v>
      </c>
      <c r="C487" s="94" t="s">
        <v>146</v>
      </c>
      <c r="D487" s="94" t="s">
        <v>120</v>
      </c>
      <c r="E487" s="94" t="s">
        <v>11</v>
      </c>
      <c r="F487" s="94"/>
      <c r="G487" s="94"/>
      <c r="H487" s="95">
        <f>H493+H498+H503+H506+H508+H488</f>
        <v>28654640</v>
      </c>
      <c r="I487" s="95">
        <f>I493+I498+I503+I506+I508+I488</f>
        <v>28852540</v>
      </c>
      <c r="J487" s="95">
        <f>J493+J498+J503+J506+J508+J488</f>
        <v>29097540</v>
      </c>
      <c r="K487" s="70"/>
      <c r="L487" s="70"/>
      <c r="M487" s="70"/>
    </row>
    <row r="488" spans="1:13" s="8" customFormat="1" ht="33.75" x14ac:dyDescent="0.2">
      <c r="A488" s="97" t="s">
        <v>314</v>
      </c>
      <c r="B488" s="94" t="s">
        <v>107</v>
      </c>
      <c r="C488" s="94" t="s">
        <v>146</v>
      </c>
      <c r="D488" s="94" t="s">
        <v>120</v>
      </c>
      <c r="E488" s="94" t="s">
        <v>196</v>
      </c>
      <c r="F488" s="94"/>
      <c r="G488" s="94"/>
      <c r="H488" s="95">
        <f>H489+H490+H491+H492</f>
        <v>6866100</v>
      </c>
      <c r="I488" s="95">
        <f>I489+I490</f>
        <v>7064000</v>
      </c>
      <c r="J488" s="95">
        <f>J489+J490</f>
        <v>7309000</v>
      </c>
      <c r="K488" s="70"/>
      <c r="L488" s="70"/>
      <c r="M488" s="70"/>
    </row>
    <row r="489" spans="1:13" s="8" customFormat="1" x14ac:dyDescent="0.2">
      <c r="A489" s="108" t="s">
        <v>625</v>
      </c>
      <c r="B489" s="94" t="s">
        <v>107</v>
      </c>
      <c r="C489" s="94" t="s">
        <v>146</v>
      </c>
      <c r="D489" s="94" t="s">
        <v>120</v>
      </c>
      <c r="E489" s="94" t="s">
        <v>196</v>
      </c>
      <c r="F489" s="94" t="s">
        <v>127</v>
      </c>
      <c r="G489" s="94" t="s">
        <v>291</v>
      </c>
      <c r="H489" s="92">
        <v>2952300</v>
      </c>
      <c r="I489" s="100">
        <v>7064000</v>
      </c>
      <c r="J489" s="100">
        <v>7309000</v>
      </c>
      <c r="K489" s="70"/>
      <c r="L489" s="70"/>
      <c r="M489" s="70"/>
    </row>
    <row r="490" spans="1:13" s="8" customFormat="1" x14ac:dyDescent="0.2">
      <c r="A490" s="98" t="s">
        <v>228</v>
      </c>
      <c r="B490" s="94" t="s">
        <v>107</v>
      </c>
      <c r="C490" s="94" t="s">
        <v>146</v>
      </c>
      <c r="D490" s="94" t="s">
        <v>120</v>
      </c>
      <c r="E490" s="94" t="s">
        <v>196</v>
      </c>
      <c r="F490" s="94" t="s">
        <v>226</v>
      </c>
      <c r="G490" s="94" t="s">
        <v>291</v>
      </c>
      <c r="H490" s="92">
        <v>2637100</v>
      </c>
      <c r="I490" s="95">
        <v>0</v>
      </c>
      <c r="J490" s="95">
        <v>0</v>
      </c>
      <c r="K490" s="70"/>
      <c r="L490" s="70"/>
      <c r="M490" s="70"/>
    </row>
    <row r="491" spans="1:13" s="8" customFormat="1" x14ac:dyDescent="0.2">
      <c r="A491" s="108" t="s">
        <v>625</v>
      </c>
      <c r="B491" s="94" t="s">
        <v>107</v>
      </c>
      <c r="C491" s="94" t="s">
        <v>146</v>
      </c>
      <c r="D491" s="94" t="s">
        <v>120</v>
      </c>
      <c r="E491" s="123" t="s">
        <v>196</v>
      </c>
      <c r="F491" s="94" t="s">
        <v>127</v>
      </c>
      <c r="G491" s="94"/>
      <c r="H491" s="92">
        <f>1276700-602100</f>
        <v>674600</v>
      </c>
      <c r="I491" s="95">
        <v>0</v>
      </c>
      <c r="J491" s="95">
        <v>0</v>
      </c>
      <c r="K491" s="70"/>
      <c r="L491" s="70"/>
      <c r="M491" s="70"/>
    </row>
    <row r="492" spans="1:13" s="8" customFormat="1" x14ac:dyDescent="0.2">
      <c r="A492" s="98" t="s">
        <v>228</v>
      </c>
      <c r="B492" s="94" t="s">
        <v>107</v>
      </c>
      <c r="C492" s="94" t="s">
        <v>146</v>
      </c>
      <c r="D492" s="94" t="s">
        <v>120</v>
      </c>
      <c r="E492" s="123" t="s">
        <v>196</v>
      </c>
      <c r="F492" s="94" t="s">
        <v>226</v>
      </c>
      <c r="G492" s="94"/>
      <c r="H492" s="92">
        <v>602100</v>
      </c>
      <c r="I492" s="95"/>
      <c r="J492" s="95"/>
      <c r="K492" s="70"/>
      <c r="L492" s="70"/>
      <c r="M492" s="70"/>
    </row>
    <row r="493" spans="1:13" s="8" customFormat="1" ht="33.75" x14ac:dyDescent="0.2">
      <c r="A493" s="108" t="s">
        <v>59</v>
      </c>
      <c r="B493" s="110" t="s">
        <v>107</v>
      </c>
      <c r="C493" s="110" t="s">
        <v>146</v>
      </c>
      <c r="D493" s="110" t="s">
        <v>120</v>
      </c>
      <c r="E493" s="114" t="s">
        <v>574</v>
      </c>
      <c r="F493" s="94"/>
      <c r="G493" s="94"/>
      <c r="H493" s="95">
        <f>H494+H495+H496+H497</f>
        <v>9934880</v>
      </c>
      <c r="I493" s="95">
        <f>I494+I495+I496+I497</f>
        <v>9934880</v>
      </c>
      <c r="J493" s="95">
        <f>J494+J495+J496+J497</f>
        <v>9934880</v>
      </c>
      <c r="K493" s="70"/>
      <c r="L493" s="70"/>
      <c r="M493" s="70"/>
    </row>
    <row r="494" spans="1:13" s="8" customFormat="1" x14ac:dyDescent="0.2">
      <c r="A494" s="108" t="s">
        <v>625</v>
      </c>
      <c r="B494" s="94" t="s">
        <v>107</v>
      </c>
      <c r="C494" s="94" t="s">
        <v>146</v>
      </c>
      <c r="D494" s="94" t="s">
        <v>120</v>
      </c>
      <c r="E494" s="114" t="s">
        <v>574</v>
      </c>
      <c r="F494" s="94" t="s">
        <v>127</v>
      </c>
      <c r="G494" s="94"/>
      <c r="H494" s="95">
        <v>4182140</v>
      </c>
      <c r="I494" s="95">
        <v>4182140</v>
      </c>
      <c r="J494" s="95">
        <v>4182140</v>
      </c>
      <c r="K494" s="70"/>
      <c r="L494" s="70"/>
      <c r="M494" s="70"/>
    </row>
    <row r="495" spans="1:13" s="8" customFormat="1" x14ac:dyDescent="0.2">
      <c r="A495" s="98" t="s">
        <v>228</v>
      </c>
      <c r="B495" s="94" t="s">
        <v>107</v>
      </c>
      <c r="C495" s="94" t="s">
        <v>146</v>
      </c>
      <c r="D495" s="94" t="s">
        <v>120</v>
      </c>
      <c r="E495" s="114" t="s">
        <v>574</v>
      </c>
      <c r="F495" s="94" t="s">
        <v>226</v>
      </c>
      <c r="G495" s="94"/>
      <c r="H495" s="95">
        <v>2722040</v>
      </c>
      <c r="I495" s="95">
        <v>2722040</v>
      </c>
      <c r="J495" s="95">
        <v>2722040</v>
      </c>
      <c r="K495" s="70"/>
      <c r="L495" s="70"/>
      <c r="M495" s="70"/>
    </row>
    <row r="496" spans="1:13" s="8" customFormat="1" x14ac:dyDescent="0.2">
      <c r="A496" s="108" t="s">
        <v>625</v>
      </c>
      <c r="B496" s="94" t="s">
        <v>107</v>
      </c>
      <c r="C496" s="94" t="s">
        <v>146</v>
      </c>
      <c r="D496" s="94" t="s">
        <v>120</v>
      </c>
      <c r="E496" s="114" t="s">
        <v>574</v>
      </c>
      <c r="F496" s="94" t="s">
        <v>127</v>
      </c>
      <c r="G496" s="94" t="s">
        <v>291</v>
      </c>
      <c r="H496" s="100">
        <v>1835820</v>
      </c>
      <c r="I496" s="100">
        <v>1835820</v>
      </c>
      <c r="J496" s="100">
        <v>1835820</v>
      </c>
      <c r="K496" s="70"/>
      <c r="L496" s="70"/>
      <c r="M496" s="70"/>
    </row>
    <row r="497" spans="1:13" s="8" customFormat="1" x14ac:dyDescent="0.2">
      <c r="A497" s="98" t="s">
        <v>228</v>
      </c>
      <c r="B497" s="94" t="s">
        <v>107</v>
      </c>
      <c r="C497" s="94" t="s">
        <v>146</v>
      </c>
      <c r="D497" s="94" t="s">
        <v>120</v>
      </c>
      <c r="E497" s="114" t="s">
        <v>574</v>
      </c>
      <c r="F497" s="94" t="s">
        <v>226</v>
      </c>
      <c r="G497" s="94" t="s">
        <v>291</v>
      </c>
      <c r="H497" s="100">
        <v>1194880</v>
      </c>
      <c r="I497" s="100">
        <v>1194880</v>
      </c>
      <c r="J497" s="100">
        <v>1194880</v>
      </c>
      <c r="K497" s="70"/>
      <c r="L497" s="70"/>
      <c r="M497" s="70"/>
    </row>
    <row r="498" spans="1:13" s="8" customFormat="1" ht="56.25" x14ac:dyDescent="0.2">
      <c r="A498" s="127" t="s">
        <v>57</v>
      </c>
      <c r="B498" s="110" t="s">
        <v>107</v>
      </c>
      <c r="C498" s="110" t="s">
        <v>146</v>
      </c>
      <c r="D498" s="110" t="s">
        <v>120</v>
      </c>
      <c r="E498" s="114" t="s">
        <v>573</v>
      </c>
      <c r="F498" s="94"/>
      <c r="G498" s="94"/>
      <c r="H498" s="95">
        <f>H499+H500+H501+H502</f>
        <v>361180</v>
      </c>
      <c r="I498" s="95">
        <f>I499+I500+I501+I502</f>
        <v>361180</v>
      </c>
      <c r="J498" s="95">
        <f>J499+J500+J501+J502</f>
        <v>361180</v>
      </c>
      <c r="K498" s="70"/>
      <c r="L498" s="70"/>
      <c r="M498" s="70"/>
    </row>
    <row r="499" spans="1:13" s="8" customFormat="1" x14ac:dyDescent="0.2">
      <c r="A499" s="108" t="s">
        <v>625</v>
      </c>
      <c r="B499" s="94" t="s">
        <v>107</v>
      </c>
      <c r="C499" s="94" t="s">
        <v>146</v>
      </c>
      <c r="D499" s="94" t="s">
        <v>120</v>
      </c>
      <c r="E499" s="114" t="s">
        <v>573</v>
      </c>
      <c r="F499" s="94" t="s">
        <v>127</v>
      </c>
      <c r="G499" s="94"/>
      <c r="H499" s="95">
        <v>111290</v>
      </c>
      <c r="I499" s="95">
        <v>111290</v>
      </c>
      <c r="J499" s="95">
        <v>111290</v>
      </c>
      <c r="K499" s="70"/>
      <c r="L499" s="70"/>
      <c r="M499" s="70"/>
    </row>
    <row r="500" spans="1:13" s="8" customFormat="1" x14ac:dyDescent="0.2">
      <c r="A500" s="98" t="s">
        <v>228</v>
      </c>
      <c r="B500" s="110" t="s">
        <v>107</v>
      </c>
      <c r="C500" s="110" t="s">
        <v>146</v>
      </c>
      <c r="D500" s="110" t="s">
        <v>120</v>
      </c>
      <c r="E500" s="114" t="s">
        <v>573</v>
      </c>
      <c r="F500" s="110" t="s">
        <v>226</v>
      </c>
      <c r="G500" s="110"/>
      <c r="H500" s="115">
        <v>90010</v>
      </c>
      <c r="I500" s="115">
        <v>90010</v>
      </c>
      <c r="J500" s="115">
        <v>90010</v>
      </c>
      <c r="K500" s="70"/>
      <c r="L500" s="70"/>
      <c r="M500" s="70"/>
    </row>
    <row r="501" spans="1:13" s="8" customFormat="1" x14ac:dyDescent="0.2">
      <c r="A501" s="108" t="s">
        <v>625</v>
      </c>
      <c r="B501" s="94" t="s">
        <v>107</v>
      </c>
      <c r="C501" s="94" t="s">
        <v>146</v>
      </c>
      <c r="D501" s="94" t="s">
        <v>120</v>
      </c>
      <c r="E501" s="114" t="s">
        <v>573</v>
      </c>
      <c r="F501" s="94" t="s">
        <v>127</v>
      </c>
      <c r="G501" s="110" t="s">
        <v>291</v>
      </c>
      <c r="H501" s="115">
        <v>88420</v>
      </c>
      <c r="I501" s="115">
        <v>88420</v>
      </c>
      <c r="J501" s="115">
        <v>88420</v>
      </c>
      <c r="K501" s="70"/>
      <c r="L501" s="70"/>
      <c r="M501" s="70"/>
    </row>
    <row r="502" spans="1:13" s="8" customFormat="1" x14ac:dyDescent="0.2">
      <c r="A502" s="98" t="s">
        <v>228</v>
      </c>
      <c r="B502" s="110" t="s">
        <v>107</v>
      </c>
      <c r="C502" s="110" t="s">
        <v>146</v>
      </c>
      <c r="D502" s="110" t="s">
        <v>120</v>
      </c>
      <c r="E502" s="114" t="s">
        <v>573</v>
      </c>
      <c r="F502" s="110" t="s">
        <v>226</v>
      </c>
      <c r="G502" s="110" t="s">
        <v>291</v>
      </c>
      <c r="H502" s="115">
        <v>71460</v>
      </c>
      <c r="I502" s="115">
        <v>71460</v>
      </c>
      <c r="J502" s="115">
        <v>71460</v>
      </c>
      <c r="K502" s="70"/>
      <c r="L502" s="70"/>
      <c r="M502" s="70"/>
    </row>
    <row r="503" spans="1:13" s="8" customFormat="1" ht="22.5" x14ac:dyDescent="0.2">
      <c r="A503" s="93" t="s">
        <v>12</v>
      </c>
      <c r="B503" s="94" t="s">
        <v>107</v>
      </c>
      <c r="C503" s="94" t="s">
        <v>146</v>
      </c>
      <c r="D503" s="94" t="s">
        <v>120</v>
      </c>
      <c r="E503" s="94" t="s">
        <v>16</v>
      </c>
      <c r="F503" s="94"/>
      <c r="G503" s="94"/>
      <c r="H503" s="95">
        <f>H504+H505</f>
        <v>2706480</v>
      </c>
      <c r="I503" s="95">
        <f>I504+I505</f>
        <v>2706480</v>
      </c>
      <c r="J503" s="95">
        <f>J504+J505</f>
        <v>2706480</v>
      </c>
      <c r="K503" s="70"/>
      <c r="L503" s="70"/>
      <c r="M503" s="70"/>
    </row>
    <row r="504" spans="1:13" s="8" customFormat="1" ht="22.5" x14ac:dyDescent="0.2">
      <c r="A504" s="93" t="s">
        <v>18</v>
      </c>
      <c r="B504" s="94" t="s">
        <v>107</v>
      </c>
      <c r="C504" s="94" t="s">
        <v>146</v>
      </c>
      <c r="D504" s="94" t="s">
        <v>120</v>
      </c>
      <c r="E504" s="94" t="s">
        <v>16</v>
      </c>
      <c r="F504" s="94" t="s">
        <v>127</v>
      </c>
      <c r="G504" s="94"/>
      <c r="H504" s="95">
        <v>1935360</v>
      </c>
      <c r="I504" s="95">
        <v>1935360</v>
      </c>
      <c r="J504" s="95">
        <v>1935360</v>
      </c>
      <c r="K504" s="70"/>
      <c r="L504" s="70"/>
      <c r="M504" s="70"/>
    </row>
    <row r="505" spans="1:13" s="8" customFormat="1" x14ac:dyDescent="0.2">
      <c r="A505" s="98" t="s">
        <v>228</v>
      </c>
      <c r="B505" s="110" t="s">
        <v>107</v>
      </c>
      <c r="C505" s="110" t="s">
        <v>146</v>
      </c>
      <c r="D505" s="110" t="s">
        <v>120</v>
      </c>
      <c r="E505" s="110" t="s">
        <v>16</v>
      </c>
      <c r="F505" s="110" t="s">
        <v>226</v>
      </c>
      <c r="G505" s="110"/>
      <c r="H505" s="115">
        <v>771120</v>
      </c>
      <c r="I505" s="115">
        <v>771120</v>
      </c>
      <c r="J505" s="115">
        <v>771120</v>
      </c>
      <c r="K505" s="70"/>
      <c r="L505" s="70"/>
      <c r="M505" s="70"/>
    </row>
    <row r="506" spans="1:13" s="8" customFormat="1" ht="18" customHeight="1" x14ac:dyDescent="0.2">
      <c r="A506" s="93" t="s">
        <v>23</v>
      </c>
      <c r="B506" s="94" t="s">
        <v>107</v>
      </c>
      <c r="C506" s="94" t="s">
        <v>146</v>
      </c>
      <c r="D506" s="94" t="s">
        <v>120</v>
      </c>
      <c r="E506" s="94" t="s">
        <v>575</v>
      </c>
      <c r="F506" s="94"/>
      <c r="G506" s="94"/>
      <c r="H506" s="95">
        <f>H507</f>
        <v>5132000</v>
      </c>
      <c r="I506" s="95">
        <f>I507</f>
        <v>5132000</v>
      </c>
      <c r="J506" s="95">
        <f>J507</f>
        <v>5132000</v>
      </c>
      <c r="K506" s="70"/>
      <c r="L506" s="70"/>
      <c r="M506" s="70"/>
    </row>
    <row r="507" spans="1:13" s="8" customFormat="1" ht="22.5" x14ac:dyDescent="0.2">
      <c r="A507" s="93" t="s">
        <v>20</v>
      </c>
      <c r="B507" s="94" t="s">
        <v>107</v>
      </c>
      <c r="C507" s="94" t="s">
        <v>146</v>
      </c>
      <c r="D507" s="94" t="s">
        <v>120</v>
      </c>
      <c r="E507" s="94" t="s">
        <v>575</v>
      </c>
      <c r="F507" s="94" t="s">
        <v>127</v>
      </c>
      <c r="G507" s="94"/>
      <c r="H507" s="95">
        <v>5132000</v>
      </c>
      <c r="I507" s="95">
        <v>5132000</v>
      </c>
      <c r="J507" s="95">
        <v>5132000</v>
      </c>
      <c r="K507" s="70"/>
      <c r="L507" s="70"/>
      <c r="M507" s="70"/>
    </row>
    <row r="508" spans="1:13" s="8" customFormat="1" x14ac:dyDescent="0.2">
      <c r="A508" s="93" t="s">
        <v>13</v>
      </c>
      <c r="B508" s="94" t="s">
        <v>107</v>
      </c>
      <c r="C508" s="94" t="s">
        <v>146</v>
      </c>
      <c r="D508" s="94" t="s">
        <v>120</v>
      </c>
      <c r="E508" s="94" t="s">
        <v>576</v>
      </c>
      <c r="F508" s="94"/>
      <c r="G508" s="94"/>
      <c r="H508" s="95">
        <f>H509</f>
        <v>3654000</v>
      </c>
      <c r="I508" s="95">
        <f>I509</f>
        <v>3654000</v>
      </c>
      <c r="J508" s="95">
        <f>J509</f>
        <v>3654000</v>
      </c>
      <c r="K508" s="70"/>
      <c r="L508" s="70"/>
      <c r="M508" s="70"/>
    </row>
    <row r="509" spans="1:13" s="8" customFormat="1" ht="33.75" x14ac:dyDescent="0.2">
      <c r="A509" s="93" t="s">
        <v>19</v>
      </c>
      <c r="B509" s="94" t="s">
        <v>107</v>
      </c>
      <c r="C509" s="94" t="s">
        <v>146</v>
      </c>
      <c r="D509" s="94" t="s">
        <v>120</v>
      </c>
      <c r="E509" s="94" t="s">
        <v>576</v>
      </c>
      <c r="F509" s="94" t="s">
        <v>127</v>
      </c>
      <c r="G509" s="94"/>
      <c r="H509" s="95">
        <v>3654000</v>
      </c>
      <c r="I509" s="95">
        <v>3654000</v>
      </c>
      <c r="J509" s="95">
        <v>3654000</v>
      </c>
      <c r="K509" s="70"/>
      <c r="L509" s="70"/>
      <c r="M509" s="70"/>
    </row>
    <row r="510" spans="1:13" ht="12.75" customHeight="1" x14ac:dyDescent="0.2">
      <c r="A510" s="106" t="s">
        <v>45</v>
      </c>
      <c r="B510" s="94" t="s">
        <v>107</v>
      </c>
      <c r="C510" s="94" t="s">
        <v>146</v>
      </c>
      <c r="D510" s="94" t="s">
        <v>120</v>
      </c>
      <c r="E510" s="94" t="s">
        <v>434</v>
      </c>
      <c r="F510" s="94"/>
      <c r="G510" s="94"/>
      <c r="H510" s="95">
        <f>H511+H514</f>
        <v>700000</v>
      </c>
      <c r="I510" s="95">
        <f>I511+I514</f>
        <v>700000</v>
      </c>
      <c r="J510" s="95">
        <f>J511+J514</f>
        <v>700000</v>
      </c>
    </row>
    <row r="511" spans="1:13" x14ac:dyDescent="0.2">
      <c r="A511" s="106" t="s">
        <v>378</v>
      </c>
      <c r="B511" s="94" t="s">
        <v>107</v>
      </c>
      <c r="C511" s="94" t="s">
        <v>146</v>
      </c>
      <c r="D511" s="94" t="s">
        <v>120</v>
      </c>
      <c r="E511" s="94" t="s">
        <v>442</v>
      </c>
      <c r="F511" s="94"/>
      <c r="G511" s="94"/>
      <c r="H511" s="95">
        <f t="shared" ref="H511:J512" si="34">H512</f>
        <v>500000</v>
      </c>
      <c r="I511" s="95">
        <f t="shared" si="34"/>
        <v>500000</v>
      </c>
      <c r="J511" s="95">
        <f t="shared" si="34"/>
        <v>500000</v>
      </c>
    </row>
    <row r="512" spans="1:13" ht="22.5" x14ac:dyDescent="0.2">
      <c r="A512" s="93" t="s">
        <v>450</v>
      </c>
      <c r="B512" s="94" t="s">
        <v>107</v>
      </c>
      <c r="C512" s="94" t="s">
        <v>146</v>
      </c>
      <c r="D512" s="94" t="s">
        <v>120</v>
      </c>
      <c r="E512" s="94" t="s">
        <v>586</v>
      </c>
      <c r="F512" s="94"/>
      <c r="G512" s="94"/>
      <c r="H512" s="95">
        <f t="shared" si="34"/>
        <v>500000</v>
      </c>
      <c r="I512" s="95">
        <f t="shared" si="34"/>
        <v>500000</v>
      </c>
      <c r="J512" s="95">
        <f t="shared" si="34"/>
        <v>500000</v>
      </c>
    </row>
    <row r="513" spans="1:10" x14ac:dyDescent="0.2">
      <c r="A513" s="93" t="s">
        <v>624</v>
      </c>
      <c r="B513" s="94" t="s">
        <v>107</v>
      </c>
      <c r="C513" s="94" t="s">
        <v>146</v>
      </c>
      <c r="D513" s="94" t="s">
        <v>120</v>
      </c>
      <c r="E513" s="94" t="s">
        <v>586</v>
      </c>
      <c r="F513" s="94" t="s">
        <v>127</v>
      </c>
      <c r="G513" s="94"/>
      <c r="H513" s="95">
        <v>500000</v>
      </c>
      <c r="I513" s="95">
        <v>500000</v>
      </c>
      <c r="J513" s="95">
        <v>500000</v>
      </c>
    </row>
    <row r="514" spans="1:10" x14ac:dyDescent="0.2">
      <c r="A514" s="106" t="s">
        <v>379</v>
      </c>
      <c r="B514" s="94" t="s">
        <v>107</v>
      </c>
      <c r="C514" s="94" t="s">
        <v>146</v>
      </c>
      <c r="D514" s="94" t="s">
        <v>120</v>
      </c>
      <c r="E514" s="94" t="s">
        <v>443</v>
      </c>
      <c r="F514" s="94"/>
      <c r="G514" s="94"/>
      <c r="H514" s="95">
        <f t="shared" ref="H514:J515" si="35">H515</f>
        <v>200000</v>
      </c>
      <c r="I514" s="95">
        <f t="shared" si="35"/>
        <v>200000</v>
      </c>
      <c r="J514" s="95">
        <f t="shared" si="35"/>
        <v>200000</v>
      </c>
    </row>
    <row r="515" spans="1:10" x14ac:dyDescent="0.2">
      <c r="A515" s="93" t="s">
        <v>385</v>
      </c>
      <c r="B515" s="94" t="s">
        <v>107</v>
      </c>
      <c r="C515" s="94" t="s">
        <v>146</v>
      </c>
      <c r="D515" s="94" t="s">
        <v>120</v>
      </c>
      <c r="E515" s="94" t="s">
        <v>587</v>
      </c>
      <c r="F515" s="94"/>
      <c r="G515" s="94"/>
      <c r="H515" s="95">
        <f t="shared" si="35"/>
        <v>200000</v>
      </c>
      <c r="I515" s="95">
        <f t="shared" si="35"/>
        <v>200000</v>
      </c>
      <c r="J515" s="95">
        <f t="shared" si="35"/>
        <v>200000</v>
      </c>
    </row>
    <row r="516" spans="1:10" x14ac:dyDescent="0.2">
      <c r="A516" s="93" t="s">
        <v>624</v>
      </c>
      <c r="B516" s="94" t="s">
        <v>107</v>
      </c>
      <c r="C516" s="94" t="s">
        <v>146</v>
      </c>
      <c r="D516" s="94" t="s">
        <v>120</v>
      </c>
      <c r="E516" s="94" t="s">
        <v>587</v>
      </c>
      <c r="F516" s="94" t="s">
        <v>127</v>
      </c>
      <c r="G516" s="94"/>
      <c r="H516" s="95">
        <v>200000</v>
      </c>
      <c r="I516" s="95">
        <v>200000</v>
      </c>
      <c r="J516" s="95">
        <v>200000</v>
      </c>
    </row>
    <row r="517" spans="1:10" x14ac:dyDescent="0.2">
      <c r="A517" s="125" t="s">
        <v>52</v>
      </c>
      <c r="B517" s="94" t="s">
        <v>107</v>
      </c>
      <c r="C517" s="94" t="s">
        <v>146</v>
      </c>
      <c r="D517" s="94" t="s">
        <v>133</v>
      </c>
      <c r="E517" s="94"/>
      <c r="F517" s="94"/>
      <c r="G517" s="94"/>
      <c r="H517" s="95">
        <f t="shared" ref="H517:J518" si="36">H518</f>
        <v>26232890</v>
      </c>
      <c r="I517" s="95">
        <f t="shared" si="36"/>
        <v>26232890</v>
      </c>
      <c r="J517" s="95">
        <f t="shared" si="36"/>
        <v>26232890</v>
      </c>
    </row>
    <row r="518" spans="1:10" ht="12.75" customHeight="1" x14ac:dyDescent="0.2">
      <c r="A518" s="108" t="s">
        <v>621</v>
      </c>
      <c r="B518" s="94" t="s">
        <v>107</v>
      </c>
      <c r="C518" s="94" t="s">
        <v>146</v>
      </c>
      <c r="D518" s="94" t="s">
        <v>133</v>
      </c>
      <c r="E518" s="94" t="s">
        <v>430</v>
      </c>
      <c r="F518" s="94"/>
      <c r="G518" s="94"/>
      <c r="H518" s="95">
        <f t="shared" si="36"/>
        <v>26232890</v>
      </c>
      <c r="I518" s="95">
        <f t="shared" si="36"/>
        <v>26232890</v>
      </c>
      <c r="J518" s="95">
        <f t="shared" si="36"/>
        <v>26232890</v>
      </c>
    </row>
    <row r="519" spans="1:10" ht="12.75" customHeight="1" x14ac:dyDescent="0.2">
      <c r="A519" s="93" t="s">
        <v>267</v>
      </c>
      <c r="B519" s="94" t="s">
        <v>107</v>
      </c>
      <c r="C519" s="94" t="s">
        <v>146</v>
      </c>
      <c r="D519" s="94" t="s">
        <v>133</v>
      </c>
      <c r="E519" s="94" t="s">
        <v>577</v>
      </c>
      <c r="F519" s="94"/>
      <c r="G519" s="94"/>
      <c r="H519" s="95">
        <f>SUM(H520:H526)</f>
        <v>26232890</v>
      </c>
      <c r="I519" s="95">
        <f>SUM(I520:I526)</f>
        <v>26232890</v>
      </c>
      <c r="J519" s="95">
        <f>SUM(J520:J526)</f>
        <v>26232890</v>
      </c>
    </row>
    <row r="520" spans="1:10" x14ac:dyDescent="0.2">
      <c r="A520" s="97" t="s">
        <v>616</v>
      </c>
      <c r="B520" s="94" t="s">
        <v>107</v>
      </c>
      <c r="C520" s="94" t="s">
        <v>146</v>
      </c>
      <c r="D520" s="94" t="s">
        <v>133</v>
      </c>
      <c r="E520" s="94" t="s">
        <v>577</v>
      </c>
      <c r="F520" s="94" t="s">
        <v>240</v>
      </c>
      <c r="G520" s="94"/>
      <c r="H520" s="95">
        <v>16990940</v>
      </c>
      <c r="I520" s="95">
        <v>16990940</v>
      </c>
      <c r="J520" s="95">
        <v>16990940</v>
      </c>
    </row>
    <row r="521" spans="1:10" ht="22.5" x14ac:dyDescent="0.2">
      <c r="A521" s="97" t="s">
        <v>242</v>
      </c>
      <c r="B521" s="94" t="s">
        <v>107</v>
      </c>
      <c r="C521" s="94" t="s">
        <v>146</v>
      </c>
      <c r="D521" s="94" t="s">
        <v>133</v>
      </c>
      <c r="E521" s="94" t="s">
        <v>577</v>
      </c>
      <c r="F521" s="94" t="s">
        <v>241</v>
      </c>
      <c r="G521" s="94"/>
      <c r="H521" s="95">
        <v>0</v>
      </c>
      <c r="I521" s="95">
        <v>0</v>
      </c>
      <c r="J521" s="95">
        <v>0</v>
      </c>
    </row>
    <row r="522" spans="1:10" ht="33.75" x14ac:dyDescent="0.2">
      <c r="A522" s="97" t="s">
        <v>617</v>
      </c>
      <c r="B522" s="94" t="s">
        <v>107</v>
      </c>
      <c r="C522" s="94" t="s">
        <v>146</v>
      </c>
      <c r="D522" s="94" t="s">
        <v>133</v>
      </c>
      <c r="E522" s="94" t="s">
        <v>577</v>
      </c>
      <c r="F522" s="94" t="s">
        <v>615</v>
      </c>
      <c r="G522" s="94"/>
      <c r="H522" s="95">
        <v>5131260</v>
      </c>
      <c r="I522" s="95">
        <v>5131260</v>
      </c>
      <c r="J522" s="95">
        <v>5131260</v>
      </c>
    </row>
    <row r="523" spans="1:10" ht="22.5" x14ac:dyDescent="0.2">
      <c r="A523" s="93" t="s">
        <v>261</v>
      </c>
      <c r="B523" s="94" t="s">
        <v>107</v>
      </c>
      <c r="C523" s="94" t="s">
        <v>146</v>
      </c>
      <c r="D523" s="94" t="s">
        <v>133</v>
      </c>
      <c r="E523" s="94" t="s">
        <v>577</v>
      </c>
      <c r="F523" s="94" t="s">
        <v>260</v>
      </c>
      <c r="G523" s="94"/>
      <c r="H523" s="95">
        <v>437500</v>
      </c>
      <c r="I523" s="95">
        <v>437500</v>
      </c>
      <c r="J523" s="95">
        <v>437500</v>
      </c>
    </row>
    <row r="524" spans="1:10" x14ac:dyDescent="0.2">
      <c r="A524" s="93" t="s">
        <v>624</v>
      </c>
      <c r="B524" s="94" t="s">
        <v>107</v>
      </c>
      <c r="C524" s="94" t="s">
        <v>146</v>
      </c>
      <c r="D524" s="94" t="s">
        <v>133</v>
      </c>
      <c r="E524" s="94" t="s">
        <v>577</v>
      </c>
      <c r="F524" s="94" t="s">
        <v>127</v>
      </c>
      <c r="G524" s="94"/>
      <c r="H524" s="95">
        <v>3631400</v>
      </c>
      <c r="I524" s="95">
        <v>3631400</v>
      </c>
      <c r="J524" s="95">
        <v>3631400</v>
      </c>
    </row>
    <row r="525" spans="1:10" x14ac:dyDescent="0.2">
      <c r="A525" s="93" t="s">
        <v>130</v>
      </c>
      <c r="B525" s="94" t="s">
        <v>107</v>
      </c>
      <c r="C525" s="94" t="s">
        <v>146</v>
      </c>
      <c r="D525" s="94" t="s">
        <v>133</v>
      </c>
      <c r="E525" s="94" t="s">
        <v>577</v>
      </c>
      <c r="F525" s="94" t="s">
        <v>128</v>
      </c>
      <c r="G525" s="94"/>
      <c r="H525" s="95">
        <v>39800</v>
      </c>
      <c r="I525" s="95">
        <v>39800</v>
      </c>
      <c r="J525" s="95">
        <v>39800</v>
      </c>
    </row>
    <row r="526" spans="1:10" x14ac:dyDescent="0.2">
      <c r="A526" s="93" t="s">
        <v>131</v>
      </c>
      <c r="B526" s="94" t="s">
        <v>107</v>
      </c>
      <c r="C526" s="94" t="s">
        <v>146</v>
      </c>
      <c r="D526" s="94" t="s">
        <v>133</v>
      </c>
      <c r="E526" s="94" t="s">
        <v>577</v>
      </c>
      <c r="F526" s="94" t="s">
        <v>129</v>
      </c>
      <c r="G526" s="94"/>
      <c r="H526" s="95">
        <v>1990</v>
      </c>
      <c r="I526" s="95">
        <v>1990</v>
      </c>
      <c r="J526" s="95">
        <v>1990</v>
      </c>
    </row>
    <row r="527" spans="1:10" x14ac:dyDescent="0.2">
      <c r="A527" s="130" t="s">
        <v>262</v>
      </c>
      <c r="B527" s="110" t="s">
        <v>107</v>
      </c>
      <c r="C527" s="110" t="s">
        <v>146</v>
      </c>
      <c r="D527" s="110" t="s">
        <v>146</v>
      </c>
      <c r="E527" s="110"/>
      <c r="F527" s="110"/>
      <c r="G527" s="110"/>
      <c r="H527" s="115">
        <f>H528+H535</f>
        <v>6587800</v>
      </c>
      <c r="I527" s="115">
        <f>I528+I535</f>
        <v>3087800</v>
      </c>
      <c r="J527" s="115">
        <f>J528+J535</f>
        <v>3087800</v>
      </c>
    </row>
    <row r="528" spans="1:10" ht="12.75" customHeight="1" x14ac:dyDescent="0.2">
      <c r="A528" s="106" t="s">
        <v>45</v>
      </c>
      <c r="B528" s="94" t="s">
        <v>107</v>
      </c>
      <c r="C528" s="94" t="s">
        <v>146</v>
      </c>
      <c r="D528" s="94" t="s">
        <v>146</v>
      </c>
      <c r="E528" s="94" t="s">
        <v>434</v>
      </c>
      <c r="F528" s="110"/>
      <c r="G528" s="110"/>
      <c r="H528" s="115">
        <f>H529</f>
        <v>6305100</v>
      </c>
      <c r="I528" s="115">
        <f>I529</f>
        <v>2805100</v>
      </c>
      <c r="J528" s="115">
        <f>J529</f>
        <v>2805100</v>
      </c>
    </row>
    <row r="529" spans="1:13" ht="22.5" x14ac:dyDescent="0.2">
      <c r="A529" s="93" t="s">
        <v>451</v>
      </c>
      <c r="B529" s="94" t="s">
        <v>107</v>
      </c>
      <c r="C529" s="94" t="s">
        <v>146</v>
      </c>
      <c r="D529" s="94" t="s">
        <v>146</v>
      </c>
      <c r="E529" s="94" t="s">
        <v>439</v>
      </c>
      <c r="F529" s="94"/>
      <c r="G529" s="94"/>
      <c r="H529" s="95">
        <f>H530+H532</f>
        <v>6305100</v>
      </c>
      <c r="I529" s="95">
        <f>I530+I532</f>
        <v>2805100</v>
      </c>
      <c r="J529" s="95">
        <f>J530+J532</f>
        <v>2805100</v>
      </c>
    </row>
    <row r="530" spans="1:13" ht="18" customHeight="1" x14ac:dyDescent="0.2">
      <c r="A530" s="93" t="s">
        <v>579</v>
      </c>
      <c r="B530" s="94" t="s">
        <v>107</v>
      </c>
      <c r="C530" s="94" t="s">
        <v>146</v>
      </c>
      <c r="D530" s="94" t="s">
        <v>146</v>
      </c>
      <c r="E530" s="109" t="s">
        <v>580</v>
      </c>
      <c r="F530" s="94"/>
      <c r="G530" s="94"/>
      <c r="H530" s="95">
        <f>H531</f>
        <v>4000000</v>
      </c>
      <c r="I530" s="95">
        <f>I531</f>
        <v>500000</v>
      </c>
      <c r="J530" s="95">
        <f>J531</f>
        <v>500000</v>
      </c>
    </row>
    <row r="531" spans="1:13" x14ac:dyDescent="0.2">
      <c r="A531" s="107" t="s">
        <v>625</v>
      </c>
      <c r="B531" s="94" t="s">
        <v>107</v>
      </c>
      <c r="C531" s="94" t="s">
        <v>146</v>
      </c>
      <c r="D531" s="94" t="s">
        <v>146</v>
      </c>
      <c r="E531" s="109" t="s">
        <v>580</v>
      </c>
      <c r="F531" s="94" t="s">
        <v>127</v>
      </c>
      <c r="G531" s="94"/>
      <c r="H531" s="95">
        <v>4000000</v>
      </c>
      <c r="I531" s="95">
        <v>500000</v>
      </c>
      <c r="J531" s="95">
        <v>500000</v>
      </c>
    </row>
    <row r="532" spans="1:13" x14ac:dyDescent="0.2">
      <c r="A532" s="108" t="s">
        <v>411</v>
      </c>
      <c r="B532" s="94" t="s">
        <v>107</v>
      </c>
      <c r="C532" s="94" t="s">
        <v>146</v>
      </c>
      <c r="D532" s="94" t="s">
        <v>146</v>
      </c>
      <c r="E532" s="109" t="s">
        <v>578</v>
      </c>
      <c r="F532" s="94"/>
      <c r="G532" s="94"/>
      <c r="H532" s="95">
        <f>H533+H534</f>
        <v>2305100</v>
      </c>
      <c r="I532" s="95">
        <f>I533+I534</f>
        <v>2305100</v>
      </c>
      <c r="J532" s="95">
        <f>J533+J534</f>
        <v>2305100</v>
      </c>
    </row>
    <row r="533" spans="1:13" x14ac:dyDescent="0.2">
      <c r="A533" s="107" t="s">
        <v>625</v>
      </c>
      <c r="B533" s="94" t="s">
        <v>107</v>
      </c>
      <c r="C533" s="94" t="s">
        <v>146</v>
      </c>
      <c r="D533" s="94" t="s">
        <v>146</v>
      </c>
      <c r="E533" s="109" t="s">
        <v>578</v>
      </c>
      <c r="F533" s="94" t="s">
        <v>127</v>
      </c>
      <c r="G533" s="94"/>
      <c r="H533" s="95">
        <v>511300</v>
      </c>
      <c r="I533" s="95">
        <v>511300</v>
      </c>
      <c r="J533" s="95">
        <v>511300</v>
      </c>
    </row>
    <row r="534" spans="1:13" x14ac:dyDescent="0.2">
      <c r="A534" s="107" t="s">
        <v>625</v>
      </c>
      <c r="B534" s="94" t="s">
        <v>107</v>
      </c>
      <c r="C534" s="94" t="s">
        <v>146</v>
      </c>
      <c r="D534" s="94" t="s">
        <v>146</v>
      </c>
      <c r="E534" s="109" t="s">
        <v>578</v>
      </c>
      <c r="F534" s="94" t="s">
        <v>127</v>
      </c>
      <c r="G534" s="94" t="s">
        <v>291</v>
      </c>
      <c r="H534" s="100">
        <v>1793800</v>
      </c>
      <c r="I534" s="100">
        <v>1793800</v>
      </c>
      <c r="J534" s="100">
        <v>1793800</v>
      </c>
    </row>
    <row r="535" spans="1:13" ht="22.5" x14ac:dyDescent="0.2">
      <c r="A535" s="131" t="s">
        <v>48</v>
      </c>
      <c r="B535" s="94" t="s">
        <v>107</v>
      </c>
      <c r="C535" s="94" t="s">
        <v>146</v>
      </c>
      <c r="D535" s="94" t="s">
        <v>146</v>
      </c>
      <c r="E535" s="94" t="s">
        <v>416</v>
      </c>
      <c r="F535" s="94"/>
      <c r="G535" s="94"/>
      <c r="H535" s="95">
        <f>H537</f>
        <v>282700</v>
      </c>
      <c r="I535" s="95">
        <f>I537</f>
        <v>282700</v>
      </c>
      <c r="J535" s="95">
        <f>J537</f>
        <v>282700</v>
      </c>
    </row>
    <row r="536" spans="1:13" x14ac:dyDescent="0.2">
      <c r="A536" s="93" t="s">
        <v>81</v>
      </c>
      <c r="B536" s="94" t="s">
        <v>107</v>
      </c>
      <c r="C536" s="94" t="s">
        <v>146</v>
      </c>
      <c r="D536" s="94" t="s">
        <v>146</v>
      </c>
      <c r="E536" s="109" t="s">
        <v>80</v>
      </c>
      <c r="F536" s="94"/>
      <c r="G536" s="94"/>
      <c r="H536" s="95">
        <f>H537</f>
        <v>282700</v>
      </c>
      <c r="I536" s="95">
        <f>I537</f>
        <v>282700</v>
      </c>
      <c r="J536" s="95">
        <f>J537</f>
        <v>282700</v>
      </c>
    </row>
    <row r="537" spans="1:13" x14ac:dyDescent="0.2">
      <c r="A537" s="93" t="s">
        <v>410</v>
      </c>
      <c r="B537" s="94" t="s">
        <v>107</v>
      </c>
      <c r="C537" s="94" t="s">
        <v>146</v>
      </c>
      <c r="D537" s="94" t="s">
        <v>146</v>
      </c>
      <c r="E537" s="109" t="s">
        <v>180</v>
      </c>
      <c r="F537" s="94"/>
      <c r="G537" s="94"/>
      <c r="H537" s="95">
        <f>H538+H539</f>
        <v>282700</v>
      </c>
      <c r="I537" s="95">
        <f>I538+I539</f>
        <v>282700</v>
      </c>
      <c r="J537" s="95">
        <f>J538+J539</f>
        <v>282700</v>
      </c>
    </row>
    <row r="538" spans="1:13" x14ac:dyDescent="0.2">
      <c r="A538" s="93" t="s">
        <v>624</v>
      </c>
      <c r="B538" s="94" t="s">
        <v>107</v>
      </c>
      <c r="C538" s="94" t="s">
        <v>146</v>
      </c>
      <c r="D538" s="94" t="s">
        <v>146</v>
      </c>
      <c r="E538" s="109" t="s">
        <v>180</v>
      </c>
      <c r="F538" s="94" t="s">
        <v>127</v>
      </c>
      <c r="G538" s="94"/>
      <c r="H538" s="95">
        <v>30000</v>
      </c>
      <c r="I538" s="95">
        <v>30000</v>
      </c>
      <c r="J538" s="95">
        <v>30000</v>
      </c>
    </row>
    <row r="539" spans="1:13" x14ac:dyDescent="0.2">
      <c r="A539" s="93" t="s">
        <v>624</v>
      </c>
      <c r="B539" s="94" t="s">
        <v>107</v>
      </c>
      <c r="C539" s="94" t="s">
        <v>146</v>
      </c>
      <c r="D539" s="94" t="s">
        <v>146</v>
      </c>
      <c r="E539" s="109" t="s">
        <v>180</v>
      </c>
      <c r="F539" s="94" t="s">
        <v>127</v>
      </c>
      <c r="G539" s="94" t="s">
        <v>291</v>
      </c>
      <c r="H539" s="100">
        <v>252700</v>
      </c>
      <c r="I539" s="100">
        <v>252700</v>
      </c>
      <c r="J539" s="100">
        <v>252700</v>
      </c>
    </row>
    <row r="540" spans="1:13" x14ac:dyDescent="0.2">
      <c r="A540" s="125" t="s">
        <v>246</v>
      </c>
      <c r="B540" s="94" t="s">
        <v>107</v>
      </c>
      <c r="C540" s="94" t="s">
        <v>146</v>
      </c>
      <c r="D540" s="94" t="s">
        <v>144</v>
      </c>
      <c r="E540" s="94"/>
      <c r="F540" s="94"/>
      <c r="G540" s="94"/>
      <c r="H540" s="95">
        <f>H541+H567+H574</f>
        <v>29047654</v>
      </c>
      <c r="I540" s="95">
        <f t="shared" ref="I540:J540" si="37">I541+I567+I574</f>
        <v>35690354</v>
      </c>
      <c r="J540" s="95">
        <f t="shared" si="37"/>
        <v>35482354</v>
      </c>
    </row>
    <row r="541" spans="1:13" s="8" customFormat="1" ht="22.5" x14ac:dyDescent="0.2">
      <c r="A541" s="98" t="s">
        <v>360</v>
      </c>
      <c r="B541" s="94" t="s">
        <v>107</v>
      </c>
      <c r="C541" s="94" t="s">
        <v>146</v>
      </c>
      <c r="D541" s="94" t="s">
        <v>144</v>
      </c>
      <c r="E541" s="94" t="s">
        <v>405</v>
      </c>
      <c r="F541" s="94"/>
      <c r="G541" s="94"/>
      <c r="H541" s="95">
        <f>H542+H546+H549+H555</f>
        <v>27277654</v>
      </c>
      <c r="I541" s="95">
        <f>I542+I546+I549+I555</f>
        <v>33920354</v>
      </c>
      <c r="J541" s="95">
        <f>J542+J546+J549+J555</f>
        <v>33712354</v>
      </c>
      <c r="K541" s="70"/>
      <c r="L541" s="70"/>
      <c r="M541" s="70"/>
    </row>
    <row r="542" spans="1:13" s="8" customFormat="1" x14ac:dyDescent="0.2">
      <c r="A542" s="98" t="s">
        <v>395</v>
      </c>
      <c r="B542" s="94" t="s">
        <v>107</v>
      </c>
      <c r="C542" s="94" t="s">
        <v>146</v>
      </c>
      <c r="D542" s="94" t="s">
        <v>144</v>
      </c>
      <c r="E542" s="94" t="s">
        <v>440</v>
      </c>
      <c r="F542" s="94"/>
      <c r="G542" s="94"/>
      <c r="H542" s="95">
        <f>H543</f>
        <v>600000</v>
      </c>
      <c r="I542" s="95">
        <f>I543</f>
        <v>600000</v>
      </c>
      <c r="J542" s="95">
        <f>J543</f>
        <v>600000</v>
      </c>
      <c r="K542" s="70"/>
      <c r="L542" s="70"/>
      <c r="M542" s="70"/>
    </row>
    <row r="543" spans="1:13" s="8" customFormat="1" x14ac:dyDescent="0.2">
      <c r="A543" s="116" t="s">
        <v>29</v>
      </c>
      <c r="B543" s="94" t="s">
        <v>107</v>
      </c>
      <c r="C543" s="94" t="s">
        <v>146</v>
      </c>
      <c r="D543" s="94" t="s">
        <v>144</v>
      </c>
      <c r="E543" s="94" t="s">
        <v>581</v>
      </c>
      <c r="F543" s="94"/>
      <c r="G543" s="94"/>
      <c r="H543" s="95">
        <f>H544+H545</f>
        <v>600000</v>
      </c>
      <c r="I543" s="95">
        <f>I544+I545</f>
        <v>600000</v>
      </c>
      <c r="J543" s="95">
        <f>J544+J545</f>
        <v>600000</v>
      </c>
      <c r="K543" s="70"/>
      <c r="L543" s="70"/>
      <c r="M543" s="70"/>
    </row>
    <row r="544" spans="1:13" s="8" customFormat="1" x14ac:dyDescent="0.2">
      <c r="A544" s="96" t="s">
        <v>624</v>
      </c>
      <c r="B544" s="94" t="s">
        <v>107</v>
      </c>
      <c r="C544" s="94" t="s">
        <v>146</v>
      </c>
      <c r="D544" s="94" t="s">
        <v>144</v>
      </c>
      <c r="E544" s="94" t="s">
        <v>581</v>
      </c>
      <c r="F544" s="94" t="s">
        <v>127</v>
      </c>
      <c r="G544" s="94"/>
      <c r="H544" s="95">
        <v>500000</v>
      </c>
      <c r="I544" s="95">
        <v>500000</v>
      </c>
      <c r="J544" s="95">
        <v>500000</v>
      </c>
      <c r="K544" s="70"/>
      <c r="L544" s="70"/>
      <c r="M544" s="70"/>
    </row>
    <row r="545" spans="1:13" s="8" customFormat="1" ht="23.25" customHeight="1" x14ac:dyDescent="0.2">
      <c r="A545" s="107" t="s">
        <v>47</v>
      </c>
      <c r="B545" s="94" t="s">
        <v>107</v>
      </c>
      <c r="C545" s="94" t="s">
        <v>146</v>
      </c>
      <c r="D545" s="94" t="s">
        <v>144</v>
      </c>
      <c r="E545" s="94" t="s">
        <v>581</v>
      </c>
      <c r="F545" s="94" t="s">
        <v>409</v>
      </c>
      <c r="G545" s="94"/>
      <c r="H545" s="95">
        <v>100000</v>
      </c>
      <c r="I545" s="95">
        <v>100000</v>
      </c>
      <c r="J545" s="95">
        <v>100000</v>
      </c>
      <c r="K545" s="70"/>
      <c r="L545" s="70"/>
      <c r="M545" s="70"/>
    </row>
    <row r="546" spans="1:13" s="8" customFormat="1" x14ac:dyDescent="0.2">
      <c r="A546" s="98" t="s">
        <v>396</v>
      </c>
      <c r="B546" s="94" t="s">
        <v>107</v>
      </c>
      <c r="C546" s="94" t="s">
        <v>146</v>
      </c>
      <c r="D546" s="94" t="s">
        <v>144</v>
      </c>
      <c r="E546" s="94" t="s">
        <v>404</v>
      </c>
      <c r="F546" s="94"/>
      <c r="G546" s="94"/>
      <c r="H546" s="95">
        <f t="shared" ref="H546:J547" si="38">H547</f>
        <v>220000</v>
      </c>
      <c r="I546" s="95">
        <f t="shared" si="38"/>
        <v>220000</v>
      </c>
      <c r="J546" s="95">
        <f t="shared" si="38"/>
        <v>220000</v>
      </c>
      <c r="K546" s="70"/>
      <c r="L546" s="70"/>
      <c r="M546" s="70"/>
    </row>
    <row r="547" spans="1:13" s="8" customFormat="1" x14ac:dyDescent="0.2">
      <c r="A547" s="116" t="s">
        <v>29</v>
      </c>
      <c r="B547" s="94" t="s">
        <v>107</v>
      </c>
      <c r="C547" s="94" t="s">
        <v>146</v>
      </c>
      <c r="D547" s="94" t="s">
        <v>144</v>
      </c>
      <c r="E547" s="94" t="s">
        <v>582</v>
      </c>
      <c r="F547" s="94"/>
      <c r="G547" s="94"/>
      <c r="H547" s="95">
        <f t="shared" si="38"/>
        <v>220000</v>
      </c>
      <c r="I547" s="95">
        <f t="shared" si="38"/>
        <v>220000</v>
      </c>
      <c r="J547" s="95">
        <f t="shared" si="38"/>
        <v>220000</v>
      </c>
      <c r="K547" s="70"/>
      <c r="L547" s="70"/>
      <c r="M547" s="70"/>
    </row>
    <row r="548" spans="1:13" s="8" customFormat="1" x14ac:dyDescent="0.2">
      <c r="A548" s="93" t="s">
        <v>624</v>
      </c>
      <c r="B548" s="94" t="s">
        <v>107</v>
      </c>
      <c r="C548" s="94" t="s">
        <v>146</v>
      </c>
      <c r="D548" s="94" t="s">
        <v>144</v>
      </c>
      <c r="E548" s="94" t="s">
        <v>582</v>
      </c>
      <c r="F548" s="94" t="s">
        <v>127</v>
      </c>
      <c r="G548" s="94"/>
      <c r="H548" s="95">
        <v>220000</v>
      </c>
      <c r="I548" s="95">
        <v>220000</v>
      </c>
      <c r="J548" s="95">
        <v>220000</v>
      </c>
      <c r="K548" s="70"/>
      <c r="L548" s="70"/>
      <c r="M548" s="70"/>
    </row>
    <row r="549" spans="1:13" ht="22.5" x14ac:dyDescent="0.2">
      <c r="A549" s="98" t="s">
        <v>397</v>
      </c>
      <c r="B549" s="94" t="s">
        <v>107</v>
      </c>
      <c r="C549" s="94" t="s">
        <v>146</v>
      </c>
      <c r="D549" s="94" t="s">
        <v>144</v>
      </c>
      <c r="E549" s="94" t="s">
        <v>441</v>
      </c>
      <c r="F549" s="94"/>
      <c r="G549" s="94"/>
      <c r="H549" s="95">
        <f>H550</f>
        <v>10000000</v>
      </c>
      <c r="I549" s="95">
        <f>I550</f>
        <v>16695700</v>
      </c>
      <c r="J549" s="95">
        <f>J550</f>
        <v>16487700</v>
      </c>
    </row>
    <row r="550" spans="1:13" ht="22.5" x14ac:dyDescent="0.2">
      <c r="A550" s="108" t="s">
        <v>58</v>
      </c>
      <c r="B550" s="94" t="s">
        <v>107</v>
      </c>
      <c r="C550" s="94" t="s">
        <v>146</v>
      </c>
      <c r="D550" s="94" t="s">
        <v>144</v>
      </c>
      <c r="E550" s="94" t="s">
        <v>583</v>
      </c>
      <c r="F550" s="94"/>
      <c r="G550" s="94"/>
      <c r="H550" s="95">
        <f>H551+H552+H553+H554</f>
        <v>10000000</v>
      </c>
      <c r="I550" s="95">
        <f>I551+I552+I553+I554</f>
        <v>16695700</v>
      </c>
      <c r="J550" s="95">
        <f>J551+J552+J553+J554</f>
        <v>16487700</v>
      </c>
    </row>
    <row r="551" spans="1:13" x14ac:dyDescent="0.2">
      <c r="A551" s="108" t="s">
        <v>624</v>
      </c>
      <c r="B551" s="94" t="s">
        <v>107</v>
      </c>
      <c r="C551" s="94" t="s">
        <v>146</v>
      </c>
      <c r="D551" s="94" t="s">
        <v>144</v>
      </c>
      <c r="E551" s="94" t="s">
        <v>583</v>
      </c>
      <c r="F551" s="94" t="s">
        <v>127</v>
      </c>
      <c r="G551" s="94"/>
      <c r="H551" s="95">
        <v>600000</v>
      </c>
      <c r="I551" s="95">
        <v>0</v>
      </c>
      <c r="J551" s="95">
        <v>0</v>
      </c>
    </row>
    <row r="552" spans="1:13" x14ac:dyDescent="0.2">
      <c r="A552" s="98" t="s">
        <v>228</v>
      </c>
      <c r="B552" s="94" t="s">
        <v>107</v>
      </c>
      <c r="C552" s="94" t="s">
        <v>146</v>
      </c>
      <c r="D552" s="94" t="s">
        <v>144</v>
      </c>
      <c r="E552" s="94" t="s">
        <v>583</v>
      </c>
      <c r="F552" s="94" t="s">
        <v>226</v>
      </c>
      <c r="G552" s="94"/>
      <c r="H552" s="95">
        <v>400000</v>
      </c>
      <c r="I552" s="95">
        <v>0</v>
      </c>
      <c r="J552" s="95">
        <v>0</v>
      </c>
    </row>
    <row r="553" spans="1:13" x14ac:dyDescent="0.2">
      <c r="A553" s="108" t="s">
        <v>624</v>
      </c>
      <c r="B553" s="94" t="s">
        <v>107</v>
      </c>
      <c r="C553" s="94" t="s">
        <v>146</v>
      </c>
      <c r="D553" s="94" t="s">
        <v>144</v>
      </c>
      <c r="E553" s="94" t="s">
        <v>583</v>
      </c>
      <c r="F553" s="94" t="s">
        <v>127</v>
      </c>
      <c r="G553" s="94" t="s">
        <v>291</v>
      </c>
      <c r="H553" s="95">
        <v>5400000</v>
      </c>
      <c r="I553" s="100">
        <v>16695700</v>
      </c>
      <c r="J553" s="100">
        <v>16487700</v>
      </c>
    </row>
    <row r="554" spans="1:13" x14ac:dyDescent="0.2">
      <c r="A554" s="98" t="s">
        <v>228</v>
      </c>
      <c r="B554" s="94" t="s">
        <v>107</v>
      </c>
      <c r="C554" s="94" t="s">
        <v>146</v>
      </c>
      <c r="D554" s="94" t="s">
        <v>144</v>
      </c>
      <c r="E554" s="94" t="s">
        <v>583</v>
      </c>
      <c r="F554" s="94" t="s">
        <v>226</v>
      </c>
      <c r="G554" s="94" t="s">
        <v>291</v>
      </c>
      <c r="H554" s="95">
        <v>3600000</v>
      </c>
      <c r="I554" s="95"/>
      <c r="J554" s="95"/>
    </row>
    <row r="555" spans="1:13" x14ac:dyDescent="0.2">
      <c r="A555" s="98" t="s">
        <v>630</v>
      </c>
      <c r="B555" s="94" t="s">
        <v>107</v>
      </c>
      <c r="C555" s="94" t="s">
        <v>146</v>
      </c>
      <c r="D555" s="94" t="s">
        <v>144</v>
      </c>
      <c r="E555" s="94" t="s">
        <v>634</v>
      </c>
      <c r="F555" s="94"/>
      <c r="G555" s="94"/>
      <c r="H555" s="95">
        <f>H556+H559</f>
        <v>16457654</v>
      </c>
      <c r="I555" s="95">
        <f>I556+I559</f>
        <v>16404654</v>
      </c>
      <c r="J555" s="95">
        <f>J556+J559</f>
        <v>16404654</v>
      </c>
    </row>
    <row r="556" spans="1:13" ht="22.5" x14ac:dyDescent="0.2">
      <c r="A556" s="96" t="s">
        <v>432</v>
      </c>
      <c r="B556" s="94" t="s">
        <v>107</v>
      </c>
      <c r="C556" s="94" t="s">
        <v>146</v>
      </c>
      <c r="D556" s="94" t="s">
        <v>144</v>
      </c>
      <c r="E556" s="94" t="s">
        <v>584</v>
      </c>
      <c r="F556" s="94"/>
      <c r="G556" s="94"/>
      <c r="H556" s="95">
        <f>H557+H558</f>
        <v>3370273</v>
      </c>
      <c r="I556" s="95">
        <f>I557+I558</f>
        <v>3370273</v>
      </c>
      <c r="J556" s="95">
        <f>J557+J558</f>
        <v>3370273</v>
      </c>
    </row>
    <row r="557" spans="1:13" x14ac:dyDescent="0.2">
      <c r="A557" s="97" t="s">
        <v>612</v>
      </c>
      <c r="B557" s="94" t="s">
        <v>107</v>
      </c>
      <c r="C557" s="94" t="s">
        <v>146</v>
      </c>
      <c r="D557" s="94" t="s">
        <v>144</v>
      </c>
      <c r="E557" s="94" t="s">
        <v>584</v>
      </c>
      <c r="F557" s="94" t="s">
        <v>122</v>
      </c>
      <c r="G557" s="94"/>
      <c r="H557" s="95">
        <v>2588535</v>
      </c>
      <c r="I557" s="95">
        <v>2588535</v>
      </c>
      <c r="J557" s="95">
        <v>2588535</v>
      </c>
    </row>
    <row r="558" spans="1:13" ht="33.75" x14ac:dyDescent="0.2">
      <c r="A558" s="97" t="s">
        <v>614</v>
      </c>
      <c r="B558" s="94" t="s">
        <v>107</v>
      </c>
      <c r="C558" s="94" t="s">
        <v>146</v>
      </c>
      <c r="D558" s="94" t="s">
        <v>144</v>
      </c>
      <c r="E558" s="94" t="s">
        <v>584</v>
      </c>
      <c r="F558" s="94" t="s">
        <v>613</v>
      </c>
      <c r="G558" s="94"/>
      <c r="H558" s="95">
        <v>781738</v>
      </c>
      <c r="I558" s="95">
        <v>781738</v>
      </c>
      <c r="J558" s="95">
        <v>781738</v>
      </c>
    </row>
    <row r="559" spans="1:13" ht="33.75" x14ac:dyDescent="0.2">
      <c r="A559" s="93" t="s">
        <v>229</v>
      </c>
      <c r="B559" s="94" t="s">
        <v>107</v>
      </c>
      <c r="C559" s="94" t="s">
        <v>146</v>
      </c>
      <c r="D559" s="94" t="s">
        <v>144</v>
      </c>
      <c r="E559" s="94" t="s">
        <v>585</v>
      </c>
      <c r="F559" s="94"/>
      <c r="G559" s="94"/>
      <c r="H559" s="95">
        <f>SUM(H560:H566)</f>
        <v>13087381</v>
      </c>
      <c r="I559" s="95">
        <f>SUM(I560:I566)</f>
        <v>13034381</v>
      </c>
      <c r="J559" s="95">
        <f>SUM(J560:J566)</f>
        <v>13034381</v>
      </c>
    </row>
    <row r="560" spans="1:13" x14ac:dyDescent="0.2">
      <c r="A560" s="97" t="s">
        <v>616</v>
      </c>
      <c r="B560" s="94" t="s">
        <v>107</v>
      </c>
      <c r="C560" s="94" t="s">
        <v>146</v>
      </c>
      <c r="D560" s="94" t="s">
        <v>144</v>
      </c>
      <c r="E560" s="94" t="s">
        <v>585</v>
      </c>
      <c r="F560" s="94" t="s">
        <v>240</v>
      </c>
      <c r="G560" s="94"/>
      <c r="H560" s="95">
        <v>7770108</v>
      </c>
      <c r="I560" s="95">
        <v>7770108</v>
      </c>
      <c r="J560" s="95">
        <v>7770108</v>
      </c>
    </row>
    <row r="561" spans="1:10" ht="22.5" x14ac:dyDescent="0.2">
      <c r="A561" s="97" t="s">
        <v>242</v>
      </c>
      <c r="B561" s="94" t="s">
        <v>107</v>
      </c>
      <c r="C561" s="94" t="s">
        <v>146</v>
      </c>
      <c r="D561" s="94" t="s">
        <v>144</v>
      </c>
      <c r="E561" s="94" t="s">
        <v>585</v>
      </c>
      <c r="F561" s="94" t="s">
        <v>241</v>
      </c>
      <c r="G561" s="94"/>
      <c r="H561" s="95">
        <v>0</v>
      </c>
      <c r="I561" s="95">
        <v>0</v>
      </c>
      <c r="J561" s="95">
        <v>0</v>
      </c>
    </row>
    <row r="562" spans="1:10" ht="33.75" x14ac:dyDescent="0.2">
      <c r="A562" s="97" t="s">
        <v>617</v>
      </c>
      <c r="B562" s="94" t="s">
        <v>107</v>
      </c>
      <c r="C562" s="94" t="s">
        <v>146</v>
      </c>
      <c r="D562" s="94" t="s">
        <v>144</v>
      </c>
      <c r="E562" s="94" t="s">
        <v>585</v>
      </c>
      <c r="F562" s="94" t="s">
        <v>615</v>
      </c>
      <c r="G562" s="94"/>
      <c r="H562" s="95">
        <v>2346573</v>
      </c>
      <c r="I562" s="95">
        <v>2346573</v>
      </c>
      <c r="J562" s="95">
        <v>2346573</v>
      </c>
    </row>
    <row r="563" spans="1:10" ht="22.5" x14ac:dyDescent="0.2">
      <c r="A563" s="93" t="s">
        <v>261</v>
      </c>
      <c r="B563" s="94" t="s">
        <v>107</v>
      </c>
      <c r="C563" s="94" t="s">
        <v>146</v>
      </c>
      <c r="D563" s="94" t="s">
        <v>144</v>
      </c>
      <c r="E563" s="94" t="s">
        <v>585</v>
      </c>
      <c r="F563" s="94" t="s">
        <v>260</v>
      </c>
      <c r="G563" s="94"/>
      <c r="H563" s="95">
        <v>953000</v>
      </c>
      <c r="I563" s="95">
        <v>900000</v>
      </c>
      <c r="J563" s="95">
        <v>900000</v>
      </c>
    </row>
    <row r="564" spans="1:10" x14ac:dyDescent="0.2">
      <c r="A564" s="93" t="s">
        <v>624</v>
      </c>
      <c r="B564" s="94" t="s">
        <v>107</v>
      </c>
      <c r="C564" s="94" t="s">
        <v>146</v>
      </c>
      <c r="D564" s="94" t="s">
        <v>144</v>
      </c>
      <c r="E564" s="94" t="s">
        <v>585</v>
      </c>
      <c r="F564" s="94" t="s">
        <v>127</v>
      </c>
      <c r="G564" s="94"/>
      <c r="H564" s="95">
        <v>1890000</v>
      </c>
      <c r="I564" s="95">
        <v>1890000</v>
      </c>
      <c r="J564" s="95">
        <v>1890000</v>
      </c>
    </row>
    <row r="565" spans="1:10" x14ac:dyDescent="0.2">
      <c r="A565" s="93" t="s">
        <v>130</v>
      </c>
      <c r="B565" s="94" t="s">
        <v>107</v>
      </c>
      <c r="C565" s="94" t="s">
        <v>146</v>
      </c>
      <c r="D565" s="94" t="s">
        <v>144</v>
      </c>
      <c r="E565" s="94" t="s">
        <v>585</v>
      </c>
      <c r="F565" s="94" t="s">
        <v>128</v>
      </c>
      <c r="G565" s="94"/>
      <c r="H565" s="95">
        <v>88100</v>
      </c>
      <c r="I565" s="95">
        <v>88100</v>
      </c>
      <c r="J565" s="95">
        <v>88100</v>
      </c>
    </row>
    <row r="566" spans="1:10" x14ac:dyDescent="0.2">
      <c r="A566" s="93" t="s">
        <v>131</v>
      </c>
      <c r="B566" s="94" t="s">
        <v>107</v>
      </c>
      <c r="C566" s="94" t="s">
        <v>146</v>
      </c>
      <c r="D566" s="94" t="s">
        <v>144</v>
      </c>
      <c r="E566" s="94" t="s">
        <v>635</v>
      </c>
      <c r="F566" s="94" t="s">
        <v>129</v>
      </c>
      <c r="G566" s="94"/>
      <c r="H566" s="95">
        <v>39600</v>
      </c>
      <c r="I566" s="95">
        <v>39600</v>
      </c>
      <c r="J566" s="95">
        <v>39600</v>
      </c>
    </row>
    <row r="567" spans="1:10" ht="12.75" customHeight="1" x14ac:dyDescent="0.2">
      <c r="A567" s="106" t="s">
        <v>45</v>
      </c>
      <c r="B567" s="94" t="s">
        <v>107</v>
      </c>
      <c r="C567" s="94" t="s">
        <v>146</v>
      </c>
      <c r="D567" s="94" t="s">
        <v>144</v>
      </c>
      <c r="E567" s="94" t="s">
        <v>434</v>
      </c>
      <c r="F567" s="94"/>
      <c r="G567" s="94"/>
      <c r="H567" s="95">
        <f>H568+H571</f>
        <v>1700000</v>
      </c>
      <c r="I567" s="95">
        <f>I568+I571</f>
        <v>1700000</v>
      </c>
      <c r="J567" s="95">
        <f>J568+J571</f>
        <v>1700000</v>
      </c>
    </row>
    <row r="568" spans="1:10" x14ac:dyDescent="0.2">
      <c r="A568" s="93" t="s">
        <v>386</v>
      </c>
      <c r="B568" s="94" t="s">
        <v>107</v>
      </c>
      <c r="C568" s="94" t="s">
        <v>146</v>
      </c>
      <c r="D568" s="94" t="s">
        <v>144</v>
      </c>
      <c r="E568" s="94" t="s">
        <v>438</v>
      </c>
      <c r="F568" s="94"/>
      <c r="G568" s="94"/>
      <c r="H568" s="95">
        <f t="shared" ref="H568:J569" si="39">H569</f>
        <v>1500000</v>
      </c>
      <c r="I568" s="95">
        <f t="shared" si="39"/>
        <v>1500000</v>
      </c>
      <c r="J568" s="95">
        <f t="shared" si="39"/>
        <v>1500000</v>
      </c>
    </row>
    <row r="569" spans="1:10" ht="22.5" x14ac:dyDescent="0.2">
      <c r="A569" s="98" t="s">
        <v>375</v>
      </c>
      <c r="B569" s="94" t="s">
        <v>107</v>
      </c>
      <c r="C569" s="94" t="s">
        <v>146</v>
      </c>
      <c r="D569" s="94" t="s">
        <v>144</v>
      </c>
      <c r="E569" s="94" t="s">
        <v>599</v>
      </c>
      <c r="F569" s="94"/>
      <c r="G569" s="94"/>
      <c r="H569" s="95">
        <f t="shared" si="39"/>
        <v>1500000</v>
      </c>
      <c r="I569" s="95">
        <f t="shared" si="39"/>
        <v>1500000</v>
      </c>
      <c r="J569" s="95">
        <f t="shared" si="39"/>
        <v>1500000</v>
      </c>
    </row>
    <row r="570" spans="1:10" x14ac:dyDescent="0.2">
      <c r="A570" s="93" t="s">
        <v>624</v>
      </c>
      <c r="B570" s="94" t="s">
        <v>107</v>
      </c>
      <c r="C570" s="94" t="s">
        <v>146</v>
      </c>
      <c r="D570" s="94" t="s">
        <v>144</v>
      </c>
      <c r="E570" s="94" t="s">
        <v>599</v>
      </c>
      <c r="F570" s="94" t="s">
        <v>127</v>
      </c>
      <c r="G570" s="94"/>
      <c r="H570" s="95">
        <v>1500000</v>
      </c>
      <c r="I570" s="95">
        <v>1500000</v>
      </c>
      <c r="J570" s="95">
        <v>1500000</v>
      </c>
    </row>
    <row r="571" spans="1:10" x14ac:dyDescent="0.2">
      <c r="A571" s="93" t="s">
        <v>600</v>
      </c>
      <c r="B571" s="94" t="s">
        <v>107</v>
      </c>
      <c r="C571" s="94" t="s">
        <v>146</v>
      </c>
      <c r="D571" s="94" t="s">
        <v>144</v>
      </c>
      <c r="E571" s="94" t="s">
        <v>391</v>
      </c>
      <c r="F571" s="94"/>
      <c r="G571" s="94"/>
      <c r="H571" s="95">
        <f t="shared" ref="H571:J572" si="40">H572</f>
        <v>200000</v>
      </c>
      <c r="I571" s="95">
        <f t="shared" si="40"/>
        <v>200000</v>
      </c>
      <c r="J571" s="95">
        <f t="shared" si="40"/>
        <v>200000</v>
      </c>
    </row>
    <row r="572" spans="1:10" ht="22.5" x14ac:dyDescent="0.2">
      <c r="A572" s="98" t="s">
        <v>375</v>
      </c>
      <c r="B572" s="94" t="s">
        <v>107</v>
      </c>
      <c r="C572" s="94" t="s">
        <v>146</v>
      </c>
      <c r="D572" s="94" t="s">
        <v>144</v>
      </c>
      <c r="E572" s="94" t="s">
        <v>601</v>
      </c>
      <c r="F572" s="94"/>
      <c r="G572" s="94"/>
      <c r="H572" s="95">
        <f t="shared" si="40"/>
        <v>200000</v>
      </c>
      <c r="I572" s="95">
        <f t="shared" si="40"/>
        <v>200000</v>
      </c>
      <c r="J572" s="95">
        <f t="shared" si="40"/>
        <v>200000</v>
      </c>
    </row>
    <row r="573" spans="1:10" x14ac:dyDescent="0.2">
      <c r="A573" s="93" t="s">
        <v>624</v>
      </c>
      <c r="B573" s="94" t="s">
        <v>107</v>
      </c>
      <c r="C573" s="94" t="s">
        <v>146</v>
      </c>
      <c r="D573" s="94" t="s">
        <v>144</v>
      </c>
      <c r="E573" s="94" t="s">
        <v>601</v>
      </c>
      <c r="F573" s="94" t="s">
        <v>127</v>
      </c>
      <c r="G573" s="94"/>
      <c r="H573" s="95">
        <v>200000</v>
      </c>
      <c r="I573" s="95">
        <v>200000</v>
      </c>
      <c r="J573" s="95">
        <v>200000</v>
      </c>
    </row>
    <row r="574" spans="1:10" ht="22.5" x14ac:dyDescent="0.2">
      <c r="A574" s="98" t="s">
        <v>62</v>
      </c>
      <c r="B574" s="94" t="s">
        <v>107</v>
      </c>
      <c r="C574" s="94" t="s">
        <v>146</v>
      </c>
      <c r="D574" s="94" t="s">
        <v>144</v>
      </c>
      <c r="E574" s="94" t="s">
        <v>414</v>
      </c>
      <c r="F574" s="94"/>
      <c r="G574" s="94"/>
      <c r="H574" s="95">
        <f t="shared" ref="H574:J575" si="41">H575</f>
        <v>70000</v>
      </c>
      <c r="I574" s="95">
        <f t="shared" si="41"/>
        <v>70000</v>
      </c>
      <c r="J574" s="95">
        <f t="shared" si="41"/>
        <v>70000</v>
      </c>
    </row>
    <row r="575" spans="1:10" x14ac:dyDescent="0.2">
      <c r="A575" s="93" t="s">
        <v>412</v>
      </c>
      <c r="B575" s="94" t="s">
        <v>107</v>
      </c>
      <c r="C575" s="94" t="s">
        <v>146</v>
      </c>
      <c r="D575" s="94" t="s">
        <v>144</v>
      </c>
      <c r="E575" s="94" t="s">
        <v>473</v>
      </c>
      <c r="F575" s="94"/>
      <c r="G575" s="94"/>
      <c r="H575" s="95">
        <f t="shared" si="41"/>
        <v>70000</v>
      </c>
      <c r="I575" s="95">
        <f t="shared" si="41"/>
        <v>70000</v>
      </c>
      <c r="J575" s="95">
        <f t="shared" si="41"/>
        <v>70000</v>
      </c>
    </row>
    <row r="576" spans="1:10" x14ac:dyDescent="0.2">
      <c r="A576" s="93" t="s">
        <v>624</v>
      </c>
      <c r="B576" s="94" t="s">
        <v>107</v>
      </c>
      <c r="C576" s="94" t="s">
        <v>146</v>
      </c>
      <c r="D576" s="94" t="s">
        <v>144</v>
      </c>
      <c r="E576" s="94" t="s">
        <v>473</v>
      </c>
      <c r="F576" s="94" t="s">
        <v>127</v>
      </c>
      <c r="G576" s="94"/>
      <c r="H576" s="95">
        <v>70000</v>
      </c>
      <c r="I576" s="95">
        <v>70000</v>
      </c>
      <c r="J576" s="95">
        <v>70000</v>
      </c>
    </row>
    <row r="577" spans="1:10" x14ac:dyDescent="0.2">
      <c r="A577" s="132" t="s">
        <v>218</v>
      </c>
      <c r="B577" s="94" t="s">
        <v>107</v>
      </c>
      <c r="C577" s="94" t="s">
        <v>217</v>
      </c>
      <c r="D577" s="94" t="s">
        <v>118</v>
      </c>
      <c r="E577" s="94"/>
      <c r="F577" s="94"/>
      <c r="G577" s="94"/>
      <c r="H577" s="95">
        <f>H578</f>
        <v>17393600</v>
      </c>
      <c r="I577" s="95">
        <f>I578</f>
        <v>17393600</v>
      </c>
      <c r="J577" s="95">
        <f>J578</f>
        <v>17393600</v>
      </c>
    </row>
    <row r="578" spans="1:10" x14ac:dyDescent="0.2">
      <c r="A578" s="98" t="s">
        <v>247</v>
      </c>
      <c r="B578" s="94" t="s">
        <v>107</v>
      </c>
      <c r="C578" s="94" t="s">
        <v>217</v>
      </c>
      <c r="D578" s="94" t="s">
        <v>124</v>
      </c>
      <c r="E578" s="94"/>
      <c r="F578" s="94"/>
      <c r="G578" s="94"/>
      <c r="H578" s="95">
        <f>H579+H583</f>
        <v>17393600</v>
      </c>
      <c r="I578" s="95">
        <f>I579+I583</f>
        <v>17393600</v>
      </c>
      <c r="J578" s="95">
        <f>J579+J583</f>
        <v>17393600</v>
      </c>
    </row>
    <row r="579" spans="1:10" ht="22.5" x14ac:dyDescent="0.2">
      <c r="A579" s="98" t="s">
        <v>360</v>
      </c>
      <c r="B579" s="94" t="s">
        <v>107</v>
      </c>
      <c r="C579" s="94" t="s">
        <v>217</v>
      </c>
      <c r="D579" s="94" t="s">
        <v>124</v>
      </c>
      <c r="E579" s="94" t="s">
        <v>405</v>
      </c>
      <c r="F579" s="94"/>
      <c r="G579" s="94"/>
      <c r="H579" s="95">
        <f t="shared" ref="H579:J581" si="42">H580</f>
        <v>5511700</v>
      </c>
      <c r="I579" s="95">
        <f t="shared" si="42"/>
        <v>5511700</v>
      </c>
      <c r="J579" s="95">
        <f t="shared" si="42"/>
        <v>5511700</v>
      </c>
    </row>
    <row r="580" spans="1:10" ht="22.5" x14ac:dyDescent="0.2">
      <c r="A580" s="98" t="s">
        <v>398</v>
      </c>
      <c r="B580" s="94" t="s">
        <v>107</v>
      </c>
      <c r="C580" s="94" t="s">
        <v>217</v>
      </c>
      <c r="D580" s="94" t="s">
        <v>124</v>
      </c>
      <c r="E580" s="94" t="s">
        <v>437</v>
      </c>
      <c r="F580" s="94"/>
      <c r="G580" s="94"/>
      <c r="H580" s="95">
        <f t="shared" si="42"/>
        <v>5511700</v>
      </c>
      <c r="I580" s="95">
        <f t="shared" si="42"/>
        <v>5511700</v>
      </c>
      <c r="J580" s="95">
        <f t="shared" si="42"/>
        <v>5511700</v>
      </c>
    </row>
    <row r="581" spans="1:10" ht="33.75" x14ac:dyDescent="0.2">
      <c r="A581" s="93" t="s">
        <v>258</v>
      </c>
      <c r="B581" s="94" t="s">
        <v>107</v>
      </c>
      <c r="C581" s="94" t="s">
        <v>217</v>
      </c>
      <c r="D581" s="94" t="s">
        <v>124</v>
      </c>
      <c r="E581" s="94" t="s">
        <v>322</v>
      </c>
      <c r="F581" s="94"/>
      <c r="G581" s="94"/>
      <c r="H581" s="95">
        <f t="shared" si="42"/>
        <v>5511700</v>
      </c>
      <c r="I581" s="95">
        <f t="shared" si="42"/>
        <v>5511700</v>
      </c>
      <c r="J581" s="95">
        <f t="shared" si="42"/>
        <v>5511700</v>
      </c>
    </row>
    <row r="582" spans="1:10" ht="22.5" x14ac:dyDescent="0.2">
      <c r="A582" s="93" t="s">
        <v>252</v>
      </c>
      <c r="B582" s="94" t="s">
        <v>107</v>
      </c>
      <c r="C582" s="94" t="s">
        <v>217</v>
      </c>
      <c r="D582" s="94" t="s">
        <v>124</v>
      </c>
      <c r="E582" s="94" t="s">
        <v>322</v>
      </c>
      <c r="F582" s="94" t="s">
        <v>251</v>
      </c>
      <c r="G582" s="94" t="s">
        <v>291</v>
      </c>
      <c r="H582" s="100">
        <v>5511700</v>
      </c>
      <c r="I582" s="100">
        <v>5511700</v>
      </c>
      <c r="J582" s="100">
        <v>5511700</v>
      </c>
    </row>
    <row r="583" spans="1:10" ht="22.5" x14ac:dyDescent="0.2">
      <c r="A583" s="98" t="s">
        <v>361</v>
      </c>
      <c r="B583" s="94" t="s">
        <v>107</v>
      </c>
      <c r="C583" s="94" t="s">
        <v>217</v>
      </c>
      <c r="D583" s="94" t="s">
        <v>124</v>
      </c>
      <c r="E583" s="94" t="s">
        <v>406</v>
      </c>
      <c r="F583" s="94"/>
      <c r="G583" s="94"/>
      <c r="H583" s="95">
        <f>H584+H588</f>
        <v>11881900</v>
      </c>
      <c r="I583" s="95">
        <f>I584+I588</f>
        <v>11881900</v>
      </c>
      <c r="J583" s="95">
        <f>J584+J588</f>
        <v>11881900</v>
      </c>
    </row>
    <row r="584" spans="1:10" x14ac:dyDescent="0.2">
      <c r="A584" s="126" t="s">
        <v>25</v>
      </c>
      <c r="B584" s="94" t="s">
        <v>107</v>
      </c>
      <c r="C584" s="94" t="s">
        <v>217</v>
      </c>
      <c r="D584" s="94" t="s">
        <v>124</v>
      </c>
      <c r="E584" s="94" t="s">
        <v>5</v>
      </c>
      <c r="F584" s="94"/>
      <c r="G584" s="94"/>
      <c r="H584" s="95">
        <f>H585</f>
        <v>11400930</v>
      </c>
      <c r="I584" s="95">
        <f>I585</f>
        <v>11400930</v>
      </c>
      <c r="J584" s="95">
        <f>J585</f>
        <v>11400930</v>
      </c>
    </row>
    <row r="585" spans="1:10" ht="56.25" x14ac:dyDescent="0.2">
      <c r="A585" s="133" t="s">
        <v>455</v>
      </c>
      <c r="B585" s="94" t="s">
        <v>107</v>
      </c>
      <c r="C585" s="94" t="s">
        <v>217</v>
      </c>
      <c r="D585" s="94" t="s">
        <v>124</v>
      </c>
      <c r="E585" s="94" t="s">
        <v>323</v>
      </c>
      <c r="F585" s="94"/>
      <c r="G585" s="94"/>
      <c r="H585" s="95">
        <f>H586+H587</f>
        <v>11400930</v>
      </c>
      <c r="I585" s="95">
        <f>I586+I587</f>
        <v>11400930</v>
      </c>
      <c r="J585" s="95">
        <f>J586+J587</f>
        <v>11400930</v>
      </c>
    </row>
    <row r="586" spans="1:10" x14ac:dyDescent="0.2">
      <c r="A586" s="93" t="s">
        <v>624</v>
      </c>
      <c r="B586" s="94" t="s">
        <v>107</v>
      </c>
      <c r="C586" s="94" t="s">
        <v>217</v>
      </c>
      <c r="D586" s="94" t="s">
        <v>124</v>
      </c>
      <c r="E586" s="94" t="s">
        <v>323</v>
      </c>
      <c r="F586" s="105" t="s">
        <v>127</v>
      </c>
      <c r="G586" s="94" t="s">
        <v>291</v>
      </c>
      <c r="H586" s="100">
        <v>10130820</v>
      </c>
      <c r="I586" s="100">
        <v>10130820</v>
      </c>
      <c r="J586" s="100">
        <v>10130820</v>
      </c>
    </row>
    <row r="587" spans="1:10" x14ac:dyDescent="0.2">
      <c r="A587" s="98" t="s">
        <v>228</v>
      </c>
      <c r="B587" s="94" t="s">
        <v>107</v>
      </c>
      <c r="C587" s="94" t="s">
        <v>217</v>
      </c>
      <c r="D587" s="94" t="s">
        <v>124</v>
      </c>
      <c r="E587" s="94" t="s">
        <v>323</v>
      </c>
      <c r="F587" s="105" t="s">
        <v>226</v>
      </c>
      <c r="G587" s="94" t="s">
        <v>291</v>
      </c>
      <c r="H587" s="100">
        <v>1270110</v>
      </c>
      <c r="I587" s="100">
        <v>1270110</v>
      </c>
      <c r="J587" s="100">
        <v>1270110</v>
      </c>
    </row>
    <row r="588" spans="1:10" ht="22.5" x14ac:dyDescent="0.2">
      <c r="A588" s="98" t="s">
        <v>8</v>
      </c>
      <c r="B588" s="94" t="s">
        <v>107</v>
      </c>
      <c r="C588" s="94" t="s">
        <v>217</v>
      </c>
      <c r="D588" s="94" t="s">
        <v>124</v>
      </c>
      <c r="E588" s="94" t="s">
        <v>6</v>
      </c>
      <c r="F588" s="94"/>
      <c r="G588" s="94"/>
      <c r="H588" s="95">
        <f t="shared" ref="H588:J589" si="43">H589</f>
        <v>480970</v>
      </c>
      <c r="I588" s="95">
        <f t="shared" si="43"/>
        <v>480970</v>
      </c>
      <c r="J588" s="95">
        <f t="shared" si="43"/>
        <v>480970</v>
      </c>
    </row>
    <row r="589" spans="1:10" ht="56.25" x14ac:dyDescent="0.2">
      <c r="A589" s="133" t="s">
        <v>455</v>
      </c>
      <c r="B589" s="94" t="s">
        <v>107</v>
      </c>
      <c r="C589" s="94" t="s">
        <v>217</v>
      </c>
      <c r="D589" s="94" t="s">
        <v>124</v>
      </c>
      <c r="E589" s="94" t="s">
        <v>324</v>
      </c>
      <c r="F589" s="94"/>
      <c r="G589" s="94"/>
      <c r="H589" s="95">
        <f t="shared" si="43"/>
        <v>480970</v>
      </c>
      <c r="I589" s="95">
        <f t="shared" si="43"/>
        <v>480970</v>
      </c>
      <c r="J589" s="95">
        <f t="shared" si="43"/>
        <v>480970</v>
      </c>
    </row>
    <row r="590" spans="1:10" ht="22.5" x14ac:dyDescent="0.2">
      <c r="A590" s="98" t="s">
        <v>15</v>
      </c>
      <c r="B590" s="94" t="s">
        <v>107</v>
      </c>
      <c r="C590" s="94" t="s">
        <v>217</v>
      </c>
      <c r="D590" s="94" t="s">
        <v>124</v>
      </c>
      <c r="E590" s="94" t="s">
        <v>324</v>
      </c>
      <c r="F590" s="105" t="s">
        <v>14</v>
      </c>
      <c r="G590" s="94" t="s">
        <v>291</v>
      </c>
      <c r="H590" s="100">
        <v>480970</v>
      </c>
      <c r="I590" s="100">
        <v>480970</v>
      </c>
      <c r="J590" s="100">
        <v>480970</v>
      </c>
    </row>
    <row r="591" spans="1:10" x14ac:dyDescent="0.2">
      <c r="A591" s="124" t="s">
        <v>151</v>
      </c>
      <c r="B591" s="110" t="s">
        <v>107</v>
      </c>
      <c r="C591" s="110" t="s">
        <v>150</v>
      </c>
      <c r="D591" s="110" t="s">
        <v>120</v>
      </c>
      <c r="E591" s="94"/>
      <c r="F591" s="94"/>
      <c r="G591" s="94"/>
      <c r="H591" s="95">
        <f t="shared" ref="H591:J592" si="44">H592</f>
        <v>953500</v>
      </c>
      <c r="I591" s="95">
        <f t="shared" si="44"/>
        <v>953500</v>
      </c>
      <c r="J591" s="95">
        <f t="shared" si="44"/>
        <v>953500</v>
      </c>
    </row>
    <row r="592" spans="1:10" ht="22.5" x14ac:dyDescent="0.2">
      <c r="A592" s="96" t="s">
        <v>42</v>
      </c>
      <c r="B592" s="94" t="s">
        <v>107</v>
      </c>
      <c r="C592" s="94" t="s">
        <v>150</v>
      </c>
      <c r="D592" s="94" t="s">
        <v>120</v>
      </c>
      <c r="E592" s="94" t="s">
        <v>636</v>
      </c>
      <c r="F592" s="94"/>
      <c r="G592" s="94"/>
      <c r="H592" s="95">
        <f t="shared" si="44"/>
        <v>953500</v>
      </c>
      <c r="I592" s="95">
        <f t="shared" si="44"/>
        <v>953500</v>
      </c>
      <c r="J592" s="95">
        <f t="shared" si="44"/>
        <v>953500</v>
      </c>
    </row>
    <row r="593" spans="1:10" ht="24" customHeight="1" x14ac:dyDescent="0.2">
      <c r="A593" s="97" t="s">
        <v>589</v>
      </c>
      <c r="B593" s="110" t="s">
        <v>107</v>
      </c>
      <c r="C593" s="110" t="s">
        <v>150</v>
      </c>
      <c r="D593" s="110" t="s">
        <v>120</v>
      </c>
      <c r="E593" s="114" t="s">
        <v>590</v>
      </c>
      <c r="F593" s="110"/>
      <c r="G593" s="110"/>
      <c r="H593" s="115">
        <f>H594+H595</f>
        <v>953500</v>
      </c>
      <c r="I593" s="115">
        <f>I594+I595</f>
        <v>953500</v>
      </c>
      <c r="J593" s="115">
        <f>J594+J595</f>
        <v>953500</v>
      </c>
    </row>
    <row r="594" spans="1:10" x14ac:dyDescent="0.2">
      <c r="A594" s="107" t="s">
        <v>624</v>
      </c>
      <c r="B594" s="110" t="s">
        <v>107</v>
      </c>
      <c r="C594" s="110" t="s">
        <v>150</v>
      </c>
      <c r="D594" s="110" t="s">
        <v>120</v>
      </c>
      <c r="E594" s="114" t="s">
        <v>590</v>
      </c>
      <c r="F594" s="110" t="s">
        <v>127</v>
      </c>
      <c r="G594" s="110"/>
      <c r="H594" s="115">
        <v>73000</v>
      </c>
      <c r="I594" s="115">
        <v>73000</v>
      </c>
      <c r="J594" s="115">
        <v>73000</v>
      </c>
    </row>
    <row r="595" spans="1:10" x14ac:dyDescent="0.2">
      <c r="A595" s="107" t="s">
        <v>624</v>
      </c>
      <c r="B595" s="110" t="s">
        <v>107</v>
      </c>
      <c r="C595" s="110" t="s">
        <v>150</v>
      </c>
      <c r="D595" s="110" t="s">
        <v>120</v>
      </c>
      <c r="E595" s="114" t="s">
        <v>590</v>
      </c>
      <c r="F595" s="110" t="s">
        <v>127</v>
      </c>
      <c r="G595" s="110" t="s">
        <v>291</v>
      </c>
      <c r="H595" s="100">
        <v>880500</v>
      </c>
      <c r="I595" s="100">
        <v>880500</v>
      </c>
      <c r="J595" s="100">
        <v>880500</v>
      </c>
    </row>
    <row r="596" spans="1:10" ht="24" x14ac:dyDescent="0.2">
      <c r="A596" s="24" t="s">
        <v>101</v>
      </c>
      <c r="B596" s="29" t="s">
        <v>108</v>
      </c>
      <c r="C596" s="27"/>
      <c r="D596" s="27"/>
      <c r="E596" s="27"/>
      <c r="F596" s="27"/>
      <c r="G596" s="27"/>
      <c r="H596" s="26">
        <f>H597</f>
        <v>453259560</v>
      </c>
      <c r="I596" s="26">
        <f>I597</f>
        <v>458261960</v>
      </c>
      <c r="J596" s="26">
        <f>J597</f>
        <v>468302160</v>
      </c>
    </row>
    <row r="597" spans="1:10" x14ac:dyDescent="0.2">
      <c r="A597" s="96" t="s">
        <v>218</v>
      </c>
      <c r="B597" s="94" t="s">
        <v>108</v>
      </c>
      <c r="C597" s="94" t="s">
        <v>217</v>
      </c>
      <c r="D597" s="94" t="s">
        <v>118</v>
      </c>
      <c r="E597" s="94"/>
      <c r="F597" s="94"/>
      <c r="G597" s="94"/>
      <c r="H597" s="95">
        <f>H604+H685+H598+H675</f>
        <v>453259560</v>
      </c>
      <c r="I597" s="95">
        <f>I604+I685+I598+I675</f>
        <v>458261960</v>
      </c>
      <c r="J597" s="95">
        <f>J604+J685+J598+J675</f>
        <v>468302160</v>
      </c>
    </row>
    <row r="598" spans="1:10" x14ac:dyDescent="0.2">
      <c r="A598" s="96" t="s">
        <v>248</v>
      </c>
      <c r="B598" s="94" t="s">
        <v>108</v>
      </c>
      <c r="C598" s="94" t="s">
        <v>217</v>
      </c>
      <c r="D598" s="94" t="s">
        <v>120</v>
      </c>
      <c r="E598" s="94"/>
      <c r="F598" s="94"/>
      <c r="G598" s="94"/>
      <c r="H598" s="95">
        <f t="shared" ref="H598:J600" si="45">H599</f>
        <v>27194700</v>
      </c>
      <c r="I598" s="95">
        <f t="shared" si="45"/>
        <v>27266900</v>
      </c>
      <c r="J598" s="95">
        <f t="shared" si="45"/>
        <v>27342000</v>
      </c>
    </row>
    <row r="599" spans="1:10" ht="22.5" x14ac:dyDescent="0.2">
      <c r="A599" s="93" t="s">
        <v>631</v>
      </c>
      <c r="B599" s="94" t="s">
        <v>108</v>
      </c>
      <c r="C599" s="94" t="s">
        <v>217</v>
      </c>
      <c r="D599" s="94" t="s">
        <v>120</v>
      </c>
      <c r="E599" s="94" t="s">
        <v>433</v>
      </c>
      <c r="F599" s="94"/>
      <c r="G599" s="94"/>
      <c r="H599" s="95">
        <f t="shared" si="45"/>
        <v>27194700</v>
      </c>
      <c r="I599" s="95">
        <f t="shared" si="45"/>
        <v>27266900</v>
      </c>
      <c r="J599" s="95">
        <f t="shared" si="45"/>
        <v>27342000</v>
      </c>
    </row>
    <row r="600" spans="1:10" ht="22.5" x14ac:dyDescent="0.2">
      <c r="A600" s="93" t="s">
        <v>637</v>
      </c>
      <c r="B600" s="94" t="s">
        <v>108</v>
      </c>
      <c r="C600" s="94" t="s">
        <v>217</v>
      </c>
      <c r="D600" s="94" t="s">
        <v>120</v>
      </c>
      <c r="E600" s="94" t="s">
        <v>638</v>
      </c>
      <c r="F600" s="94"/>
      <c r="G600" s="94"/>
      <c r="H600" s="95">
        <f t="shared" si="45"/>
        <v>27194700</v>
      </c>
      <c r="I600" s="95">
        <f t="shared" si="45"/>
        <v>27266900</v>
      </c>
      <c r="J600" s="95">
        <f t="shared" si="45"/>
        <v>27342000</v>
      </c>
    </row>
    <row r="601" spans="1:10" x14ac:dyDescent="0.2">
      <c r="A601" s="93" t="s">
        <v>248</v>
      </c>
      <c r="B601" s="94" t="s">
        <v>108</v>
      </c>
      <c r="C601" s="94" t="s">
        <v>217</v>
      </c>
      <c r="D601" s="94" t="s">
        <v>120</v>
      </c>
      <c r="E601" s="105" t="s">
        <v>325</v>
      </c>
      <c r="F601" s="94"/>
      <c r="G601" s="94"/>
      <c r="H601" s="95">
        <f>H602+H603</f>
        <v>27194700</v>
      </c>
      <c r="I601" s="95">
        <f>I602+I603</f>
        <v>27266900</v>
      </c>
      <c r="J601" s="95">
        <f>J602+J603</f>
        <v>27342000</v>
      </c>
    </row>
    <row r="602" spans="1:10" ht="33.75" x14ac:dyDescent="0.2">
      <c r="A602" s="93" t="s">
        <v>227</v>
      </c>
      <c r="B602" s="94" t="s">
        <v>108</v>
      </c>
      <c r="C602" s="94" t="s">
        <v>217</v>
      </c>
      <c r="D602" s="94" t="s">
        <v>120</v>
      </c>
      <c r="E602" s="105" t="s">
        <v>325</v>
      </c>
      <c r="F602" s="94" t="s">
        <v>225</v>
      </c>
      <c r="G602" s="94" t="s">
        <v>291</v>
      </c>
      <c r="H602" s="100">
        <v>26994700</v>
      </c>
      <c r="I602" s="100">
        <v>27066900</v>
      </c>
      <c r="J602" s="100">
        <v>27142000</v>
      </c>
    </row>
    <row r="603" spans="1:10" x14ac:dyDescent="0.2">
      <c r="A603" s="96" t="s">
        <v>228</v>
      </c>
      <c r="B603" s="94" t="s">
        <v>108</v>
      </c>
      <c r="C603" s="94" t="s">
        <v>217</v>
      </c>
      <c r="D603" s="94" t="s">
        <v>120</v>
      </c>
      <c r="E603" s="105" t="s">
        <v>325</v>
      </c>
      <c r="F603" s="94" t="s">
        <v>226</v>
      </c>
      <c r="G603" s="94" t="s">
        <v>291</v>
      </c>
      <c r="H603" s="95">
        <v>200000</v>
      </c>
      <c r="I603" s="95">
        <v>200000</v>
      </c>
      <c r="J603" s="95">
        <v>200000</v>
      </c>
    </row>
    <row r="604" spans="1:10" x14ac:dyDescent="0.2">
      <c r="A604" s="93" t="s">
        <v>219</v>
      </c>
      <c r="B604" s="94" t="s">
        <v>108</v>
      </c>
      <c r="C604" s="94" t="s">
        <v>217</v>
      </c>
      <c r="D604" s="94" t="s">
        <v>133</v>
      </c>
      <c r="E604" s="94"/>
      <c r="F604" s="94"/>
      <c r="G604" s="94"/>
      <c r="H604" s="95">
        <f>H605</f>
        <v>302540823</v>
      </c>
      <c r="I604" s="95">
        <f>I605</f>
        <v>306641923</v>
      </c>
      <c r="J604" s="95">
        <f>J605</f>
        <v>315595423</v>
      </c>
    </row>
    <row r="605" spans="1:10" ht="22.5" x14ac:dyDescent="0.2">
      <c r="A605" s="96" t="s">
        <v>640</v>
      </c>
      <c r="B605" s="94" t="s">
        <v>108</v>
      </c>
      <c r="C605" s="94" t="s">
        <v>217</v>
      </c>
      <c r="D605" s="94" t="s">
        <v>133</v>
      </c>
      <c r="E605" s="94" t="s">
        <v>639</v>
      </c>
      <c r="F605" s="94"/>
      <c r="G605" s="94"/>
      <c r="H605" s="95">
        <f>H607+H609+H612+H615+H618+H621+H624+H627+H630+H633+H637+H640+H643+H646+H648+H653+H657+H660+H663+H666+H669+H671+H651+H673</f>
        <v>302540823</v>
      </c>
      <c r="I605" s="95">
        <f>I607+I609+I612+I615+I618+I621+I624+I627+I630+I633+I637+I640+I643+I646+I648+I653+I657+I660+I663+I666+I669+I671+I651+I673</f>
        <v>306641923</v>
      </c>
      <c r="J605" s="95">
        <f>J607+J609+J612+J615+J618+J621+J624+J627+J630+J633+J637+J640+J643+J646+J648+J653+J657+J660+J663+J666+J669+J671+J651+J673</f>
        <v>315595423</v>
      </c>
    </row>
    <row r="606" spans="1:10" x14ac:dyDescent="0.2">
      <c r="A606" s="96" t="s">
        <v>87</v>
      </c>
      <c r="B606" s="110" t="s">
        <v>108</v>
      </c>
      <c r="C606" s="110" t="s">
        <v>217</v>
      </c>
      <c r="D606" s="110" t="s">
        <v>133</v>
      </c>
      <c r="E606" s="114" t="s">
        <v>82</v>
      </c>
      <c r="F606" s="94"/>
      <c r="G606" s="94"/>
      <c r="H606" s="95">
        <f t="shared" ref="H606:J607" si="46">H607</f>
        <v>2551100</v>
      </c>
      <c r="I606" s="95">
        <f t="shared" si="46"/>
        <v>2551100</v>
      </c>
      <c r="J606" s="95">
        <f t="shared" si="46"/>
        <v>2551100</v>
      </c>
    </row>
    <row r="607" spans="1:10" ht="33.75" x14ac:dyDescent="0.2">
      <c r="A607" s="97" t="s">
        <v>370</v>
      </c>
      <c r="B607" s="110" t="s">
        <v>108</v>
      </c>
      <c r="C607" s="110" t="s">
        <v>217</v>
      </c>
      <c r="D607" s="110" t="s">
        <v>133</v>
      </c>
      <c r="E607" s="114" t="s">
        <v>332</v>
      </c>
      <c r="F607" s="110"/>
      <c r="G607" s="110"/>
      <c r="H607" s="95">
        <f t="shared" si="46"/>
        <v>2551100</v>
      </c>
      <c r="I607" s="95">
        <f t="shared" si="46"/>
        <v>2551100</v>
      </c>
      <c r="J607" s="95">
        <f t="shared" si="46"/>
        <v>2551100</v>
      </c>
    </row>
    <row r="608" spans="1:10" ht="22.5" x14ac:dyDescent="0.2">
      <c r="A608" s="93" t="s">
        <v>252</v>
      </c>
      <c r="B608" s="94" t="s">
        <v>108</v>
      </c>
      <c r="C608" s="94" t="s">
        <v>217</v>
      </c>
      <c r="D608" s="94" t="s">
        <v>133</v>
      </c>
      <c r="E608" s="114" t="s">
        <v>332</v>
      </c>
      <c r="F608" s="94" t="s">
        <v>251</v>
      </c>
      <c r="G608" s="94" t="s">
        <v>291</v>
      </c>
      <c r="H608" s="100">
        <v>2551100</v>
      </c>
      <c r="I608" s="100">
        <v>2551100</v>
      </c>
      <c r="J608" s="100">
        <v>2551100</v>
      </c>
    </row>
    <row r="609" spans="1:10" ht="33.75" customHeight="1" x14ac:dyDescent="0.2">
      <c r="A609" s="93" t="s">
        <v>374</v>
      </c>
      <c r="B609" s="94" t="s">
        <v>108</v>
      </c>
      <c r="C609" s="94" t="s">
        <v>217</v>
      </c>
      <c r="D609" s="94" t="s">
        <v>133</v>
      </c>
      <c r="E609" s="94" t="s">
        <v>591</v>
      </c>
      <c r="F609" s="94"/>
      <c r="G609" s="94"/>
      <c r="H609" s="95">
        <f>H610+H611</f>
        <v>6925823</v>
      </c>
      <c r="I609" s="95">
        <f>I610+I611</f>
        <v>6925823</v>
      </c>
      <c r="J609" s="95">
        <f>J610+J611</f>
        <v>6925823</v>
      </c>
    </row>
    <row r="610" spans="1:10" x14ac:dyDescent="0.2">
      <c r="A610" s="93" t="s">
        <v>624</v>
      </c>
      <c r="B610" s="94" t="s">
        <v>108</v>
      </c>
      <c r="C610" s="94" t="s">
        <v>217</v>
      </c>
      <c r="D610" s="94" t="s">
        <v>133</v>
      </c>
      <c r="E610" s="94" t="s">
        <v>591</v>
      </c>
      <c r="F610" s="94" t="s">
        <v>127</v>
      </c>
      <c r="G610" s="94"/>
      <c r="H610" s="95">
        <v>102400</v>
      </c>
      <c r="I610" s="95">
        <v>102400</v>
      </c>
      <c r="J610" s="95">
        <v>102400</v>
      </c>
    </row>
    <row r="611" spans="1:10" ht="22.5" x14ac:dyDescent="0.2">
      <c r="A611" s="107" t="s">
        <v>47</v>
      </c>
      <c r="B611" s="94" t="s">
        <v>108</v>
      </c>
      <c r="C611" s="94" t="s">
        <v>217</v>
      </c>
      <c r="D611" s="94" t="s">
        <v>133</v>
      </c>
      <c r="E611" s="94" t="s">
        <v>591</v>
      </c>
      <c r="F611" s="94" t="s">
        <v>409</v>
      </c>
      <c r="G611" s="94"/>
      <c r="H611" s="95">
        <v>6823423</v>
      </c>
      <c r="I611" s="95">
        <v>6823423</v>
      </c>
      <c r="J611" s="95">
        <v>6823423</v>
      </c>
    </row>
    <row r="612" spans="1:10" ht="22.5" x14ac:dyDescent="0.2">
      <c r="A612" s="97" t="s">
        <v>333</v>
      </c>
      <c r="B612" s="94" t="s">
        <v>108</v>
      </c>
      <c r="C612" s="94" t="s">
        <v>217</v>
      </c>
      <c r="D612" s="94" t="s">
        <v>133</v>
      </c>
      <c r="E612" s="105" t="s">
        <v>334</v>
      </c>
      <c r="F612" s="94"/>
      <c r="G612" s="94"/>
      <c r="H612" s="95">
        <f>H613+H614</f>
        <v>29783300</v>
      </c>
      <c r="I612" s="95">
        <f>I613+I614</f>
        <v>30974600</v>
      </c>
      <c r="J612" s="95">
        <f>J613+J614</f>
        <v>32213600</v>
      </c>
    </row>
    <row r="613" spans="1:10" x14ac:dyDescent="0.2">
      <c r="A613" s="93" t="s">
        <v>624</v>
      </c>
      <c r="B613" s="94" t="s">
        <v>108</v>
      </c>
      <c r="C613" s="94" t="s">
        <v>217</v>
      </c>
      <c r="D613" s="94" t="s">
        <v>133</v>
      </c>
      <c r="E613" s="105" t="s">
        <v>334</v>
      </c>
      <c r="F613" s="105" t="s">
        <v>127</v>
      </c>
      <c r="G613" s="94" t="s">
        <v>291</v>
      </c>
      <c r="H613" s="95">
        <v>447000</v>
      </c>
      <c r="I613" s="95">
        <v>465000</v>
      </c>
      <c r="J613" s="95">
        <v>484000</v>
      </c>
    </row>
    <row r="614" spans="1:10" ht="22.5" x14ac:dyDescent="0.2">
      <c r="A614" s="93" t="s">
        <v>252</v>
      </c>
      <c r="B614" s="94" t="s">
        <v>108</v>
      </c>
      <c r="C614" s="94" t="s">
        <v>217</v>
      </c>
      <c r="D614" s="94" t="s">
        <v>133</v>
      </c>
      <c r="E614" s="105" t="s">
        <v>334</v>
      </c>
      <c r="F614" s="105" t="s">
        <v>251</v>
      </c>
      <c r="G614" s="94" t="s">
        <v>291</v>
      </c>
      <c r="H614" s="100">
        <v>29336300</v>
      </c>
      <c r="I614" s="100">
        <v>30509600</v>
      </c>
      <c r="J614" s="100">
        <v>31729600</v>
      </c>
    </row>
    <row r="615" spans="1:10" ht="45" x14ac:dyDescent="0.2">
      <c r="A615" s="97" t="s">
        <v>335</v>
      </c>
      <c r="B615" s="94" t="s">
        <v>108</v>
      </c>
      <c r="C615" s="94" t="s">
        <v>217</v>
      </c>
      <c r="D615" s="94" t="s">
        <v>133</v>
      </c>
      <c r="E615" s="105" t="s">
        <v>336</v>
      </c>
      <c r="F615" s="94"/>
      <c r="G615" s="94"/>
      <c r="H615" s="95">
        <f>H616+H617</f>
        <v>9828800</v>
      </c>
      <c r="I615" s="95">
        <f>I616+I617</f>
        <v>10222000</v>
      </c>
      <c r="J615" s="95">
        <f>J616+J617</f>
        <v>10630900</v>
      </c>
    </row>
    <row r="616" spans="1:10" x14ac:dyDescent="0.2">
      <c r="A616" s="93" t="s">
        <v>624</v>
      </c>
      <c r="B616" s="94" t="s">
        <v>108</v>
      </c>
      <c r="C616" s="94" t="s">
        <v>217</v>
      </c>
      <c r="D616" s="94" t="s">
        <v>133</v>
      </c>
      <c r="E616" s="105" t="s">
        <v>336</v>
      </c>
      <c r="F616" s="94" t="s">
        <v>127</v>
      </c>
      <c r="G616" s="94" t="s">
        <v>291</v>
      </c>
      <c r="H616" s="95">
        <v>148000</v>
      </c>
      <c r="I616" s="95">
        <v>154000</v>
      </c>
      <c r="J616" s="95">
        <v>160000</v>
      </c>
    </row>
    <row r="617" spans="1:10" ht="22.5" x14ac:dyDescent="0.2">
      <c r="A617" s="93" t="s">
        <v>252</v>
      </c>
      <c r="B617" s="94" t="s">
        <v>108</v>
      </c>
      <c r="C617" s="94" t="s">
        <v>217</v>
      </c>
      <c r="D617" s="94" t="s">
        <v>133</v>
      </c>
      <c r="E617" s="105" t="s">
        <v>336</v>
      </c>
      <c r="F617" s="94" t="s">
        <v>251</v>
      </c>
      <c r="G617" s="94" t="s">
        <v>291</v>
      </c>
      <c r="H617" s="100">
        <v>9680800</v>
      </c>
      <c r="I617" s="100">
        <v>10068000</v>
      </c>
      <c r="J617" s="100">
        <v>10470900</v>
      </c>
    </row>
    <row r="618" spans="1:10" ht="33.75" x14ac:dyDescent="0.2">
      <c r="A618" s="97" t="s">
        <v>337</v>
      </c>
      <c r="B618" s="94" t="s">
        <v>108</v>
      </c>
      <c r="C618" s="94" t="s">
        <v>217</v>
      </c>
      <c r="D618" s="94" t="s">
        <v>133</v>
      </c>
      <c r="E618" s="105" t="s">
        <v>338</v>
      </c>
      <c r="F618" s="94"/>
      <c r="G618" s="94"/>
      <c r="H618" s="95">
        <f>H619+H620</f>
        <v>34146300</v>
      </c>
      <c r="I618" s="95">
        <f>I619+I620</f>
        <v>35512100</v>
      </c>
      <c r="J618" s="95">
        <f>J619+J620</f>
        <v>36932600</v>
      </c>
    </row>
    <row r="619" spans="1:10" x14ac:dyDescent="0.2">
      <c r="A619" s="93" t="s">
        <v>624</v>
      </c>
      <c r="B619" s="94" t="s">
        <v>108</v>
      </c>
      <c r="C619" s="94" t="s">
        <v>217</v>
      </c>
      <c r="D619" s="94" t="s">
        <v>133</v>
      </c>
      <c r="E619" s="105" t="s">
        <v>338</v>
      </c>
      <c r="F619" s="94" t="s">
        <v>127</v>
      </c>
      <c r="G619" s="94" t="s">
        <v>291</v>
      </c>
      <c r="H619" s="95">
        <v>543000</v>
      </c>
      <c r="I619" s="95">
        <v>565000</v>
      </c>
      <c r="J619" s="95">
        <v>588000</v>
      </c>
    </row>
    <row r="620" spans="1:10" ht="22.5" x14ac:dyDescent="0.2">
      <c r="A620" s="93" t="s">
        <v>252</v>
      </c>
      <c r="B620" s="94" t="s">
        <v>108</v>
      </c>
      <c r="C620" s="94" t="s">
        <v>217</v>
      </c>
      <c r="D620" s="94" t="s">
        <v>133</v>
      </c>
      <c r="E620" s="105" t="s">
        <v>338</v>
      </c>
      <c r="F620" s="94" t="s">
        <v>251</v>
      </c>
      <c r="G620" s="94" t="s">
        <v>291</v>
      </c>
      <c r="H620" s="100">
        <v>33603300</v>
      </c>
      <c r="I620" s="100">
        <v>34947100</v>
      </c>
      <c r="J620" s="100">
        <v>36344600</v>
      </c>
    </row>
    <row r="621" spans="1:10" ht="33.75" x14ac:dyDescent="0.2">
      <c r="A621" s="97" t="s">
        <v>339</v>
      </c>
      <c r="B621" s="94" t="s">
        <v>108</v>
      </c>
      <c r="C621" s="94" t="s">
        <v>217</v>
      </c>
      <c r="D621" s="94" t="s">
        <v>133</v>
      </c>
      <c r="E621" s="105" t="s">
        <v>340</v>
      </c>
      <c r="F621" s="94"/>
      <c r="G621" s="94"/>
      <c r="H621" s="95">
        <f>H622+H623</f>
        <v>3181600</v>
      </c>
      <c r="I621" s="95">
        <f>I622+I623</f>
        <v>3306900</v>
      </c>
      <c r="J621" s="95">
        <f>J622+J623</f>
        <v>3437300</v>
      </c>
    </row>
    <row r="622" spans="1:10" x14ac:dyDescent="0.2">
      <c r="A622" s="93" t="s">
        <v>624</v>
      </c>
      <c r="B622" s="94" t="s">
        <v>108</v>
      </c>
      <c r="C622" s="94" t="s">
        <v>217</v>
      </c>
      <c r="D622" s="94" t="s">
        <v>133</v>
      </c>
      <c r="E622" s="105" t="s">
        <v>340</v>
      </c>
      <c r="F622" s="94" t="s">
        <v>127</v>
      </c>
      <c r="G622" s="94" t="s">
        <v>291</v>
      </c>
      <c r="H622" s="95">
        <v>47000</v>
      </c>
      <c r="I622" s="95">
        <v>48000</v>
      </c>
      <c r="J622" s="95">
        <v>50000</v>
      </c>
    </row>
    <row r="623" spans="1:10" ht="22.5" x14ac:dyDescent="0.2">
      <c r="A623" s="93" t="s">
        <v>252</v>
      </c>
      <c r="B623" s="94" t="s">
        <v>108</v>
      </c>
      <c r="C623" s="94" t="s">
        <v>217</v>
      </c>
      <c r="D623" s="94" t="s">
        <v>133</v>
      </c>
      <c r="E623" s="105" t="s">
        <v>340</v>
      </c>
      <c r="F623" s="94" t="s">
        <v>251</v>
      </c>
      <c r="G623" s="94" t="s">
        <v>291</v>
      </c>
      <c r="H623" s="100">
        <v>3134600</v>
      </c>
      <c r="I623" s="100">
        <v>3258900</v>
      </c>
      <c r="J623" s="100">
        <v>3387300</v>
      </c>
    </row>
    <row r="624" spans="1:10" ht="22.5" x14ac:dyDescent="0.2">
      <c r="A624" s="97" t="s">
        <v>64</v>
      </c>
      <c r="B624" s="94" t="s">
        <v>108</v>
      </c>
      <c r="C624" s="94" t="s">
        <v>217</v>
      </c>
      <c r="D624" s="94" t="s">
        <v>133</v>
      </c>
      <c r="E624" s="105" t="s">
        <v>341</v>
      </c>
      <c r="F624" s="94"/>
      <c r="G624" s="94"/>
      <c r="H624" s="95">
        <f>H625+H626</f>
        <v>26895000</v>
      </c>
      <c r="I624" s="95">
        <f>I625+I626</f>
        <v>26895000</v>
      </c>
      <c r="J624" s="95">
        <f>J625+J626</f>
        <v>26895000</v>
      </c>
    </row>
    <row r="625" spans="1:10" x14ac:dyDescent="0.2">
      <c r="A625" s="93" t="s">
        <v>624</v>
      </c>
      <c r="B625" s="94" t="s">
        <v>108</v>
      </c>
      <c r="C625" s="94" t="s">
        <v>217</v>
      </c>
      <c r="D625" s="94" t="s">
        <v>133</v>
      </c>
      <c r="E625" s="105" t="s">
        <v>341</v>
      </c>
      <c r="F625" s="94" t="s">
        <v>127</v>
      </c>
      <c r="G625" s="94" t="s">
        <v>291</v>
      </c>
      <c r="H625" s="95">
        <v>428000</v>
      </c>
      <c r="I625" s="95">
        <v>428000</v>
      </c>
      <c r="J625" s="95">
        <v>428000</v>
      </c>
    </row>
    <row r="626" spans="1:10" ht="22.5" x14ac:dyDescent="0.2">
      <c r="A626" s="93" t="s">
        <v>252</v>
      </c>
      <c r="B626" s="94" t="s">
        <v>108</v>
      </c>
      <c r="C626" s="94" t="s">
        <v>217</v>
      </c>
      <c r="D626" s="94" t="s">
        <v>133</v>
      </c>
      <c r="E626" s="105" t="s">
        <v>341</v>
      </c>
      <c r="F626" s="94" t="s">
        <v>251</v>
      </c>
      <c r="G626" s="94" t="s">
        <v>291</v>
      </c>
      <c r="H626" s="100">
        <v>26467000</v>
      </c>
      <c r="I626" s="100">
        <v>26467000</v>
      </c>
      <c r="J626" s="100">
        <v>26467000</v>
      </c>
    </row>
    <row r="627" spans="1:10" ht="33.75" customHeight="1" x14ac:dyDescent="0.2">
      <c r="A627" s="97" t="s">
        <v>342</v>
      </c>
      <c r="B627" s="94" t="s">
        <v>108</v>
      </c>
      <c r="C627" s="94" t="s">
        <v>217</v>
      </c>
      <c r="D627" s="94" t="s">
        <v>133</v>
      </c>
      <c r="E627" s="105" t="s">
        <v>343</v>
      </c>
      <c r="F627" s="94"/>
      <c r="G627" s="94"/>
      <c r="H627" s="95">
        <f>H628+H629</f>
        <v>72300</v>
      </c>
      <c r="I627" s="95">
        <f>I628+I629</f>
        <v>75200</v>
      </c>
      <c r="J627" s="95">
        <f>J628+J629</f>
        <v>78200</v>
      </c>
    </row>
    <row r="628" spans="1:10" x14ac:dyDescent="0.2">
      <c r="A628" s="93" t="s">
        <v>624</v>
      </c>
      <c r="B628" s="94" t="s">
        <v>108</v>
      </c>
      <c r="C628" s="94" t="s">
        <v>217</v>
      </c>
      <c r="D628" s="94" t="s">
        <v>133</v>
      </c>
      <c r="E628" s="105" t="s">
        <v>343</v>
      </c>
      <c r="F628" s="94" t="s">
        <v>127</v>
      </c>
      <c r="G628" s="94" t="s">
        <v>291</v>
      </c>
      <c r="H628" s="95">
        <v>1200</v>
      </c>
      <c r="I628" s="95">
        <v>1300</v>
      </c>
      <c r="J628" s="95">
        <v>1300</v>
      </c>
    </row>
    <row r="629" spans="1:10" ht="22.5" x14ac:dyDescent="0.2">
      <c r="A629" s="107" t="s">
        <v>47</v>
      </c>
      <c r="B629" s="94" t="s">
        <v>108</v>
      </c>
      <c r="C629" s="94" t="s">
        <v>217</v>
      </c>
      <c r="D629" s="94" t="s">
        <v>133</v>
      </c>
      <c r="E629" s="105" t="s">
        <v>343</v>
      </c>
      <c r="F629" s="94" t="s">
        <v>409</v>
      </c>
      <c r="G629" s="94" t="s">
        <v>291</v>
      </c>
      <c r="H629" s="100">
        <v>71100</v>
      </c>
      <c r="I629" s="100">
        <v>73900</v>
      </c>
      <c r="J629" s="100">
        <v>76900</v>
      </c>
    </row>
    <row r="630" spans="1:10" ht="33.75" x14ac:dyDescent="0.2">
      <c r="A630" s="97" t="s">
        <v>68</v>
      </c>
      <c r="B630" s="94" t="s">
        <v>108</v>
      </c>
      <c r="C630" s="94" t="s">
        <v>217</v>
      </c>
      <c r="D630" s="94" t="s">
        <v>133</v>
      </c>
      <c r="E630" s="105" t="s">
        <v>344</v>
      </c>
      <c r="F630" s="94"/>
      <c r="G630" s="94"/>
      <c r="H630" s="95">
        <f>H631+H632</f>
        <v>6500</v>
      </c>
      <c r="I630" s="95">
        <f>I631+I632</f>
        <v>6500</v>
      </c>
      <c r="J630" s="95">
        <f>J631+J632</f>
        <v>6500</v>
      </c>
    </row>
    <row r="631" spans="1:10" x14ac:dyDescent="0.2">
      <c r="A631" s="93" t="s">
        <v>624</v>
      </c>
      <c r="B631" s="94" t="s">
        <v>108</v>
      </c>
      <c r="C631" s="94" t="s">
        <v>217</v>
      </c>
      <c r="D631" s="94" t="s">
        <v>133</v>
      </c>
      <c r="E631" s="105" t="s">
        <v>344</v>
      </c>
      <c r="F631" s="94" t="s">
        <v>127</v>
      </c>
      <c r="G631" s="94" t="s">
        <v>291</v>
      </c>
      <c r="H631" s="95">
        <v>100</v>
      </c>
      <c r="I631" s="95">
        <v>100</v>
      </c>
      <c r="J631" s="95">
        <v>100</v>
      </c>
    </row>
    <row r="632" spans="1:10" ht="22.5" x14ac:dyDescent="0.2">
      <c r="A632" s="93" t="s">
        <v>252</v>
      </c>
      <c r="B632" s="94" t="s">
        <v>108</v>
      </c>
      <c r="C632" s="94" t="s">
        <v>217</v>
      </c>
      <c r="D632" s="94" t="s">
        <v>133</v>
      </c>
      <c r="E632" s="105" t="s">
        <v>344</v>
      </c>
      <c r="F632" s="94" t="s">
        <v>251</v>
      </c>
      <c r="G632" s="94" t="s">
        <v>291</v>
      </c>
      <c r="H632" s="100">
        <v>6400</v>
      </c>
      <c r="I632" s="100">
        <v>6400</v>
      </c>
      <c r="J632" s="100">
        <v>6400</v>
      </c>
    </row>
    <row r="633" spans="1:10" ht="46.5" customHeight="1" x14ac:dyDescent="0.2">
      <c r="A633" s="97" t="s">
        <v>65</v>
      </c>
      <c r="B633" s="94" t="s">
        <v>108</v>
      </c>
      <c r="C633" s="94" t="s">
        <v>217</v>
      </c>
      <c r="D633" s="94" t="s">
        <v>133</v>
      </c>
      <c r="E633" s="105" t="s">
        <v>345</v>
      </c>
      <c r="F633" s="94"/>
      <c r="G633" s="94"/>
      <c r="H633" s="95">
        <f>H635+H636+H634</f>
        <v>1391400</v>
      </c>
      <c r="I633" s="95">
        <f>I635+I636+I634</f>
        <v>1391400</v>
      </c>
      <c r="J633" s="95">
        <f>J635+J636+J634</f>
        <v>1391400</v>
      </c>
    </row>
    <row r="634" spans="1:10" ht="15.75" customHeight="1" x14ac:dyDescent="0.2">
      <c r="A634" s="93" t="s">
        <v>261</v>
      </c>
      <c r="B634" s="94" t="s">
        <v>108</v>
      </c>
      <c r="C634" s="94" t="s">
        <v>217</v>
      </c>
      <c r="D634" s="94" t="s">
        <v>133</v>
      </c>
      <c r="E634" s="105" t="s">
        <v>345</v>
      </c>
      <c r="F634" s="94" t="s">
        <v>260</v>
      </c>
      <c r="G634" s="94" t="s">
        <v>291</v>
      </c>
      <c r="H634" s="95">
        <v>6200</v>
      </c>
      <c r="I634" s="95">
        <v>6200</v>
      </c>
      <c r="J634" s="95">
        <v>6200</v>
      </c>
    </row>
    <row r="635" spans="1:10" x14ac:dyDescent="0.2">
      <c r="A635" s="93" t="s">
        <v>624</v>
      </c>
      <c r="B635" s="94" t="s">
        <v>108</v>
      </c>
      <c r="C635" s="94" t="s">
        <v>217</v>
      </c>
      <c r="D635" s="94" t="s">
        <v>133</v>
      </c>
      <c r="E635" s="105" t="s">
        <v>345</v>
      </c>
      <c r="F635" s="94" t="s">
        <v>127</v>
      </c>
      <c r="G635" s="94" t="s">
        <v>291</v>
      </c>
      <c r="H635" s="95">
        <v>33200</v>
      </c>
      <c r="I635" s="95">
        <v>33200</v>
      </c>
      <c r="J635" s="95">
        <v>33200</v>
      </c>
    </row>
    <row r="636" spans="1:10" ht="22.5" x14ac:dyDescent="0.2">
      <c r="A636" s="93" t="s">
        <v>252</v>
      </c>
      <c r="B636" s="94" t="s">
        <v>108</v>
      </c>
      <c r="C636" s="94" t="s">
        <v>217</v>
      </c>
      <c r="D636" s="94" t="s">
        <v>133</v>
      </c>
      <c r="E636" s="105" t="s">
        <v>345</v>
      </c>
      <c r="F636" s="94" t="s">
        <v>251</v>
      </c>
      <c r="G636" s="94" t="s">
        <v>291</v>
      </c>
      <c r="H636" s="100">
        <v>1352000</v>
      </c>
      <c r="I636" s="100">
        <v>1352000</v>
      </c>
      <c r="J636" s="100">
        <v>1352000</v>
      </c>
    </row>
    <row r="637" spans="1:10" ht="22.5" x14ac:dyDescent="0.2">
      <c r="A637" s="97" t="s">
        <v>102</v>
      </c>
      <c r="B637" s="94" t="s">
        <v>108</v>
      </c>
      <c r="C637" s="94" t="s">
        <v>217</v>
      </c>
      <c r="D637" s="94" t="s">
        <v>133</v>
      </c>
      <c r="E637" s="105" t="s">
        <v>346</v>
      </c>
      <c r="F637" s="94"/>
      <c r="G637" s="94"/>
      <c r="H637" s="95">
        <f>H638+H639</f>
        <v>23730400</v>
      </c>
      <c r="I637" s="95">
        <f>I638+I639</f>
        <v>24836700</v>
      </c>
      <c r="J637" s="95">
        <f>J638+J639</f>
        <v>25964600</v>
      </c>
    </row>
    <row r="638" spans="1:10" x14ac:dyDescent="0.2">
      <c r="A638" s="93" t="s">
        <v>624</v>
      </c>
      <c r="B638" s="94" t="s">
        <v>108</v>
      </c>
      <c r="C638" s="94" t="s">
        <v>217</v>
      </c>
      <c r="D638" s="94" t="s">
        <v>133</v>
      </c>
      <c r="E638" s="105" t="s">
        <v>346</v>
      </c>
      <c r="F638" s="94" t="s">
        <v>127</v>
      </c>
      <c r="G638" s="94" t="s">
        <v>291</v>
      </c>
      <c r="H638" s="95">
        <v>368100</v>
      </c>
      <c r="I638" s="95">
        <v>386000</v>
      </c>
      <c r="J638" s="95">
        <v>403000</v>
      </c>
    </row>
    <row r="639" spans="1:10" ht="22.5" x14ac:dyDescent="0.2">
      <c r="A639" s="107" t="s">
        <v>47</v>
      </c>
      <c r="B639" s="94" t="s">
        <v>108</v>
      </c>
      <c r="C639" s="94" t="s">
        <v>217</v>
      </c>
      <c r="D639" s="94" t="s">
        <v>133</v>
      </c>
      <c r="E639" s="105" t="s">
        <v>346</v>
      </c>
      <c r="F639" s="94" t="s">
        <v>409</v>
      </c>
      <c r="G639" s="94" t="s">
        <v>291</v>
      </c>
      <c r="H639" s="100">
        <v>23362300</v>
      </c>
      <c r="I639" s="100">
        <v>24450700</v>
      </c>
      <c r="J639" s="100">
        <v>25561600</v>
      </c>
    </row>
    <row r="640" spans="1:10" ht="24.75" customHeight="1" x14ac:dyDescent="0.2">
      <c r="A640" s="97" t="s">
        <v>369</v>
      </c>
      <c r="B640" s="94" t="s">
        <v>108</v>
      </c>
      <c r="C640" s="94" t="s">
        <v>217</v>
      </c>
      <c r="D640" s="94" t="s">
        <v>133</v>
      </c>
      <c r="E640" s="105" t="s">
        <v>347</v>
      </c>
      <c r="F640" s="94"/>
      <c r="G640" s="94"/>
      <c r="H640" s="95">
        <f>H641+H642</f>
        <v>51217100</v>
      </c>
      <c r="I640" s="95">
        <f>I641+I642</f>
        <v>53265800</v>
      </c>
      <c r="J640" s="95">
        <f>J641+J642</f>
        <v>55396400</v>
      </c>
    </row>
    <row r="641" spans="1:10" x14ac:dyDescent="0.2">
      <c r="A641" s="93" t="s">
        <v>624</v>
      </c>
      <c r="B641" s="94" t="s">
        <v>108</v>
      </c>
      <c r="C641" s="94" t="s">
        <v>217</v>
      </c>
      <c r="D641" s="94" t="s">
        <v>133</v>
      </c>
      <c r="E641" s="105" t="s">
        <v>347</v>
      </c>
      <c r="F641" s="94" t="s">
        <v>127</v>
      </c>
      <c r="G641" s="94" t="s">
        <v>291</v>
      </c>
      <c r="H641" s="95">
        <v>302000</v>
      </c>
      <c r="I641" s="95">
        <v>305000</v>
      </c>
      <c r="J641" s="95">
        <v>310000</v>
      </c>
    </row>
    <row r="642" spans="1:10" ht="22.5" x14ac:dyDescent="0.2">
      <c r="A642" s="107" t="s">
        <v>47</v>
      </c>
      <c r="B642" s="94" t="s">
        <v>108</v>
      </c>
      <c r="C642" s="94" t="s">
        <v>217</v>
      </c>
      <c r="D642" s="94" t="s">
        <v>133</v>
      </c>
      <c r="E642" s="105" t="s">
        <v>347</v>
      </c>
      <c r="F642" s="94" t="s">
        <v>409</v>
      </c>
      <c r="G642" s="94" t="s">
        <v>291</v>
      </c>
      <c r="H642" s="100">
        <v>50915100</v>
      </c>
      <c r="I642" s="100">
        <v>52960800</v>
      </c>
      <c r="J642" s="100">
        <v>55086400</v>
      </c>
    </row>
    <row r="643" spans="1:10" ht="22.5" x14ac:dyDescent="0.2">
      <c r="A643" s="97" t="s">
        <v>348</v>
      </c>
      <c r="B643" s="94" t="s">
        <v>108</v>
      </c>
      <c r="C643" s="94" t="s">
        <v>217</v>
      </c>
      <c r="D643" s="94" t="s">
        <v>133</v>
      </c>
      <c r="E643" s="105" t="s">
        <v>349</v>
      </c>
      <c r="F643" s="94"/>
      <c r="G643" s="94"/>
      <c r="H643" s="95">
        <f>H644+H645</f>
        <v>932200</v>
      </c>
      <c r="I643" s="95">
        <f>I644+I645</f>
        <v>969400</v>
      </c>
      <c r="J643" s="95">
        <f>J644+J645</f>
        <v>1008200</v>
      </c>
    </row>
    <row r="644" spans="1:10" x14ac:dyDescent="0.2">
      <c r="A644" s="93" t="s">
        <v>624</v>
      </c>
      <c r="B644" s="94" t="s">
        <v>108</v>
      </c>
      <c r="C644" s="94" t="s">
        <v>217</v>
      </c>
      <c r="D644" s="94" t="s">
        <v>133</v>
      </c>
      <c r="E644" s="105" t="s">
        <v>349</v>
      </c>
      <c r="F644" s="94" t="s">
        <v>127</v>
      </c>
      <c r="G644" s="94" t="s">
        <v>291</v>
      </c>
      <c r="H644" s="95">
        <v>17000</v>
      </c>
      <c r="I644" s="95">
        <v>18000</v>
      </c>
      <c r="J644" s="95">
        <v>8200</v>
      </c>
    </row>
    <row r="645" spans="1:10" ht="22.5" x14ac:dyDescent="0.2">
      <c r="A645" s="93" t="s">
        <v>252</v>
      </c>
      <c r="B645" s="94" t="s">
        <v>108</v>
      </c>
      <c r="C645" s="94" t="s">
        <v>217</v>
      </c>
      <c r="D645" s="94" t="s">
        <v>133</v>
      </c>
      <c r="E645" s="105" t="s">
        <v>349</v>
      </c>
      <c r="F645" s="94" t="s">
        <v>251</v>
      </c>
      <c r="G645" s="94" t="s">
        <v>291</v>
      </c>
      <c r="H645" s="100">
        <v>915200</v>
      </c>
      <c r="I645" s="100">
        <v>951400</v>
      </c>
      <c r="J645" s="100">
        <v>1000000</v>
      </c>
    </row>
    <row r="646" spans="1:10" ht="22.5" x14ac:dyDescent="0.2">
      <c r="A646" s="97" t="s">
        <v>63</v>
      </c>
      <c r="B646" s="94" t="s">
        <v>108</v>
      </c>
      <c r="C646" s="94" t="s">
        <v>217</v>
      </c>
      <c r="D646" s="94" t="s">
        <v>133</v>
      </c>
      <c r="E646" s="105" t="s">
        <v>350</v>
      </c>
      <c r="F646" s="94"/>
      <c r="G646" s="94"/>
      <c r="H646" s="100">
        <f>H647</f>
        <v>1200</v>
      </c>
      <c r="I646" s="100">
        <f>I647</f>
        <v>1200</v>
      </c>
      <c r="J646" s="100">
        <f>J647</f>
        <v>1200</v>
      </c>
    </row>
    <row r="647" spans="1:10" ht="22.5" x14ac:dyDescent="0.2">
      <c r="A647" s="93" t="s">
        <v>252</v>
      </c>
      <c r="B647" s="94" t="s">
        <v>108</v>
      </c>
      <c r="C647" s="94" t="s">
        <v>217</v>
      </c>
      <c r="D647" s="94" t="s">
        <v>133</v>
      </c>
      <c r="E647" s="105" t="s">
        <v>350</v>
      </c>
      <c r="F647" s="94" t="s">
        <v>251</v>
      </c>
      <c r="G647" s="94" t="s">
        <v>291</v>
      </c>
      <c r="H647" s="100">
        <v>1200</v>
      </c>
      <c r="I647" s="100">
        <v>1200</v>
      </c>
      <c r="J647" s="100">
        <v>1200</v>
      </c>
    </row>
    <row r="648" spans="1:10" ht="45" x14ac:dyDescent="0.2">
      <c r="A648" s="113" t="s">
        <v>351</v>
      </c>
      <c r="B648" s="94" t="s">
        <v>108</v>
      </c>
      <c r="C648" s="94" t="s">
        <v>217</v>
      </c>
      <c r="D648" s="94" t="s">
        <v>133</v>
      </c>
      <c r="E648" s="105" t="s">
        <v>352</v>
      </c>
      <c r="F648" s="94"/>
      <c r="G648" s="94"/>
      <c r="H648" s="100">
        <f>H650+H649</f>
        <v>1820200</v>
      </c>
      <c r="I648" s="100">
        <f>I650+I649</f>
        <v>195500</v>
      </c>
      <c r="J648" s="100">
        <f>J650+J649</f>
        <v>195500</v>
      </c>
    </row>
    <row r="649" spans="1:10" x14ac:dyDescent="0.2">
      <c r="A649" s="93" t="s">
        <v>624</v>
      </c>
      <c r="B649" s="94" t="s">
        <v>108</v>
      </c>
      <c r="C649" s="94" t="s">
        <v>217</v>
      </c>
      <c r="D649" s="94" t="s">
        <v>133</v>
      </c>
      <c r="E649" s="105" t="s">
        <v>352</v>
      </c>
      <c r="F649" s="94" t="s">
        <v>127</v>
      </c>
      <c r="G649" s="94" t="s">
        <v>291</v>
      </c>
      <c r="H649" s="100">
        <v>1700</v>
      </c>
      <c r="I649" s="100">
        <v>1700</v>
      </c>
      <c r="J649" s="100">
        <v>1700</v>
      </c>
    </row>
    <row r="650" spans="1:10" ht="22.5" x14ac:dyDescent="0.2">
      <c r="A650" s="93" t="s">
        <v>252</v>
      </c>
      <c r="B650" s="94" t="s">
        <v>108</v>
      </c>
      <c r="C650" s="94" t="s">
        <v>217</v>
      </c>
      <c r="D650" s="94" t="s">
        <v>133</v>
      </c>
      <c r="E650" s="105" t="s">
        <v>352</v>
      </c>
      <c r="F650" s="94" t="s">
        <v>251</v>
      </c>
      <c r="G650" s="94" t="s">
        <v>291</v>
      </c>
      <c r="H650" s="100">
        <v>1818500</v>
      </c>
      <c r="I650" s="100">
        <v>193800</v>
      </c>
      <c r="J650" s="100">
        <v>193800</v>
      </c>
    </row>
    <row r="651" spans="1:10" ht="43.5" customHeight="1" x14ac:dyDescent="0.2">
      <c r="A651" s="93" t="s">
        <v>190</v>
      </c>
      <c r="B651" s="94" t="s">
        <v>108</v>
      </c>
      <c r="C651" s="94" t="s">
        <v>217</v>
      </c>
      <c r="D651" s="94" t="s">
        <v>133</v>
      </c>
      <c r="E651" s="105" t="s">
        <v>191</v>
      </c>
      <c r="F651" s="94"/>
      <c r="G651" s="94"/>
      <c r="H651" s="100">
        <f>H652</f>
        <v>383600</v>
      </c>
      <c r="I651" s="100">
        <f>I652</f>
        <v>0</v>
      </c>
      <c r="J651" s="100">
        <f>J652</f>
        <v>0</v>
      </c>
    </row>
    <row r="652" spans="1:10" ht="22.5" x14ac:dyDescent="0.2">
      <c r="A652" s="93" t="s">
        <v>252</v>
      </c>
      <c r="B652" s="94" t="s">
        <v>108</v>
      </c>
      <c r="C652" s="94" t="s">
        <v>217</v>
      </c>
      <c r="D652" s="94" t="s">
        <v>133</v>
      </c>
      <c r="E652" s="105" t="s">
        <v>191</v>
      </c>
      <c r="F652" s="94" t="s">
        <v>251</v>
      </c>
      <c r="G652" s="94" t="s">
        <v>291</v>
      </c>
      <c r="H652" s="137">
        <v>383600</v>
      </c>
      <c r="I652" s="137">
        <v>0</v>
      </c>
      <c r="J652" s="137">
        <v>0</v>
      </c>
    </row>
    <row r="653" spans="1:10" ht="33.75" x14ac:dyDescent="0.2">
      <c r="A653" s="97" t="s">
        <v>365</v>
      </c>
      <c r="B653" s="94" t="s">
        <v>108</v>
      </c>
      <c r="C653" s="94" t="s">
        <v>217</v>
      </c>
      <c r="D653" s="94" t="s">
        <v>133</v>
      </c>
      <c r="E653" s="94" t="s">
        <v>353</v>
      </c>
      <c r="F653" s="94"/>
      <c r="G653" s="94"/>
      <c r="H653" s="100">
        <f>SUM(H654:H656)</f>
        <v>8293700</v>
      </c>
      <c r="I653" s="100">
        <f>I655+I656+I654</f>
        <v>8271800</v>
      </c>
      <c r="J653" s="100">
        <f>J655+J656+J654</f>
        <v>8271800</v>
      </c>
    </row>
    <row r="654" spans="1:10" ht="22.5" x14ac:dyDescent="0.2">
      <c r="A654" s="93" t="s">
        <v>261</v>
      </c>
      <c r="B654" s="94" t="s">
        <v>108</v>
      </c>
      <c r="C654" s="94" t="s">
        <v>217</v>
      </c>
      <c r="D654" s="94" t="s">
        <v>133</v>
      </c>
      <c r="E654" s="94" t="s">
        <v>353</v>
      </c>
      <c r="F654" s="94" t="s">
        <v>260</v>
      </c>
      <c r="G654" s="94" t="s">
        <v>291</v>
      </c>
      <c r="H654" s="100">
        <v>52000</v>
      </c>
      <c r="I654" s="100">
        <v>50000</v>
      </c>
      <c r="J654" s="100">
        <v>50000</v>
      </c>
    </row>
    <row r="655" spans="1:10" x14ac:dyDescent="0.2">
      <c r="A655" s="93" t="s">
        <v>624</v>
      </c>
      <c r="B655" s="94" t="s">
        <v>108</v>
      </c>
      <c r="C655" s="94" t="s">
        <v>217</v>
      </c>
      <c r="D655" s="94" t="s">
        <v>133</v>
      </c>
      <c r="E655" s="94" t="s">
        <v>353</v>
      </c>
      <c r="F655" s="94" t="s">
        <v>127</v>
      </c>
      <c r="G655" s="94" t="s">
        <v>291</v>
      </c>
      <c r="H655" s="100">
        <v>60000</v>
      </c>
      <c r="I655" s="100">
        <v>59000</v>
      </c>
      <c r="J655" s="100">
        <v>59000</v>
      </c>
    </row>
    <row r="656" spans="1:10" ht="22.5" x14ac:dyDescent="0.2">
      <c r="A656" s="93" t="s">
        <v>252</v>
      </c>
      <c r="B656" s="94" t="s">
        <v>108</v>
      </c>
      <c r="C656" s="94" t="s">
        <v>217</v>
      </c>
      <c r="D656" s="94" t="s">
        <v>133</v>
      </c>
      <c r="E656" s="94" t="s">
        <v>353</v>
      </c>
      <c r="F656" s="94" t="s">
        <v>251</v>
      </c>
      <c r="G656" s="94" t="s">
        <v>291</v>
      </c>
      <c r="H656" s="100">
        <v>8181700</v>
      </c>
      <c r="I656" s="100">
        <v>8162800</v>
      </c>
      <c r="J656" s="100">
        <v>8162800</v>
      </c>
    </row>
    <row r="657" spans="1:10" ht="33.75" x14ac:dyDescent="0.2">
      <c r="A657" s="93" t="s">
        <v>366</v>
      </c>
      <c r="B657" s="94" t="s">
        <v>108</v>
      </c>
      <c r="C657" s="94" t="s">
        <v>217</v>
      </c>
      <c r="D657" s="94" t="s">
        <v>133</v>
      </c>
      <c r="E657" s="94" t="s">
        <v>328</v>
      </c>
      <c r="F657" s="94"/>
      <c r="G657" s="94"/>
      <c r="H657" s="95">
        <f>H658+H659</f>
        <v>3263900</v>
      </c>
      <c r="I657" s="95">
        <f>I658+I659</f>
        <v>3394500</v>
      </c>
      <c r="J657" s="95">
        <f>J658+J659</f>
        <v>3530300</v>
      </c>
    </row>
    <row r="658" spans="1:10" x14ac:dyDescent="0.2">
      <c r="A658" s="93" t="s">
        <v>624</v>
      </c>
      <c r="B658" s="94" t="s">
        <v>108</v>
      </c>
      <c r="C658" s="94" t="s">
        <v>217</v>
      </c>
      <c r="D658" s="94" t="s">
        <v>133</v>
      </c>
      <c r="E658" s="94" t="s">
        <v>328</v>
      </c>
      <c r="F658" s="94" t="s">
        <v>127</v>
      </c>
      <c r="G658" s="94" t="s">
        <v>291</v>
      </c>
      <c r="H658" s="95">
        <v>49000</v>
      </c>
      <c r="I658" s="95">
        <v>59000</v>
      </c>
      <c r="J658" s="95">
        <v>53000</v>
      </c>
    </row>
    <row r="659" spans="1:10" ht="22.5" x14ac:dyDescent="0.2">
      <c r="A659" s="93" t="s">
        <v>252</v>
      </c>
      <c r="B659" s="94" t="s">
        <v>108</v>
      </c>
      <c r="C659" s="94" t="s">
        <v>217</v>
      </c>
      <c r="D659" s="94" t="s">
        <v>133</v>
      </c>
      <c r="E659" s="94" t="s">
        <v>328</v>
      </c>
      <c r="F659" s="94" t="s">
        <v>251</v>
      </c>
      <c r="G659" s="94" t="s">
        <v>291</v>
      </c>
      <c r="H659" s="100">
        <v>3214900</v>
      </c>
      <c r="I659" s="100">
        <v>3335500</v>
      </c>
      <c r="J659" s="100">
        <v>3477300</v>
      </c>
    </row>
    <row r="660" spans="1:10" ht="22.5" x14ac:dyDescent="0.2">
      <c r="A660" s="93" t="s">
        <v>367</v>
      </c>
      <c r="B660" s="94" t="s">
        <v>108</v>
      </c>
      <c r="C660" s="94" t="s">
        <v>217</v>
      </c>
      <c r="D660" s="94" t="s">
        <v>133</v>
      </c>
      <c r="E660" s="94" t="s">
        <v>331</v>
      </c>
      <c r="F660" s="94"/>
      <c r="G660" s="94"/>
      <c r="H660" s="95">
        <f>H661+H662</f>
        <v>32400600</v>
      </c>
      <c r="I660" s="95">
        <f>I661+I662</f>
        <v>32400600</v>
      </c>
      <c r="J660" s="95">
        <f>J661+J662</f>
        <v>32400600</v>
      </c>
    </row>
    <row r="661" spans="1:10" x14ac:dyDescent="0.2">
      <c r="A661" s="93" t="s">
        <v>624</v>
      </c>
      <c r="B661" s="94" t="s">
        <v>108</v>
      </c>
      <c r="C661" s="94" t="s">
        <v>217</v>
      </c>
      <c r="D661" s="94" t="s">
        <v>133</v>
      </c>
      <c r="E661" s="94" t="s">
        <v>331</v>
      </c>
      <c r="F661" s="94" t="s">
        <v>127</v>
      </c>
      <c r="G661" s="94" t="s">
        <v>291</v>
      </c>
      <c r="H661" s="95">
        <v>175000</v>
      </c>
      <c r="I661" s="95">
        <v>175000</v>
      </c>
      <c r="J661" s="95">
        <v>175000</v>
      </c>
    </row>
    <row r="662" spans="1:10" ht="22.5" x14ac:dyDescent="0.2">
      <c r="A662" s="107" t="s">
        <v>47</v>
      </c>
      <c r="B662" s="94" t="s">
        <v>108</v>
      </c>
      <c r="C662" s="94" t="s">
        <v>217</v>
      </c>
      <c r="D662" s="94" t="s">
        <v>133</v>
      </c>
      <c r="E662" s="94" t="s">
        <v>331</v>
      </c>
      <c r="F662" s="94" t="s">
        <v>409</v>
      </c>
      <c r="G662" s="94" t="s">
        <v>291</v>
      </c>
      <c r="H662" s="100">
        <v>32225600</v>
      </c>
      <c r="I662" s="100">
        <v>32225600</v>
      </c>
      <c r="J662" s="100">
        <v>32225600</v>
      </c>
    </row>
    <row r="663" spans="1:10" ht="67.5" x14ac:dyDescent="0.2">
      <c r="A663" s="112" t="s">
        <v>368</v>
      </c>
      <c r="B663" s="94" t="s">
        <v>108</v>
      </c>
      <c r="C663" s="94" t="s">
        <v>217</v>
      </c>
      <c r="D663" s="94" t="s">
        <v>133</v>
      </c>
      <c r="E663" s="94" t="s">
        <v>330</v>
      </c>
      <c r="F663" s="94"/>
      <c r="G663" s="94"/>
      <c r="H663" s="95">
        <f>H664+H665</f>
        <v>23500</v>
      </c>
      <c r="I663" s="95">
        <f>I664+I665</f>
        <v>23500</v>
      </c>
      <c r="J663" s="95">
        <f>J664+J665</f>
        <v>23500</v>
      </c>
    </row>
    <row r="664" spans="1:10" x14ac:dyDescent="0.2">
      <c r="A664" s="93" t="s">
        <v>624</v>
      </c>
      <c r="B664" s="94" t="s">
        <v>108</v>
      </c>
      <c r="C664" s="94" t="s">
        <v>217</v>
      </c>
      <c r="D664" s="94" t="s">
        <v>133</v>
      </c>
      <c r="E664" s="94" t="s">
        <v>330</v>
      </c>
      <c r="F664" s="94" t="s">
        <v>127</v>
      </c>
      <c r="G664" s="94" t="s">
        <v>291</v>
      </c>
      <c r="H664" s="95">
        <v>400</v>
      </c>
      <c r="I664" s="95">
        <v>400</v>
      </c>
      <c r="J664" s="95">
        <v>400</v>
      </c>
    </row>
    <row r="665" spans="1:10" ht="22.5" x14ac:dyDescent="0.2">
      <c r="A665" s="93" t="s">
        <v>252</v>
      </c>
      <c r="B665" s="94" t="s">
        <v>108</v>
      </c>
      <c r="C665" s="94" t="s">
        <v>217</v>
      </c>
      <c r="D665" s="94" t="s">
        <v>133</v>
      </c>
      <c r="E665" s="94" t="s">
        <v>330</v>
      </c>
      <c r="F665" s="94" t="s">
        <v>251</v>
      </c>
      <c r="G665" s="94" t="s">
        <v>291</v>
      </c>
      <c r="H665" s="100">
        <v>23100</v>
      </c>
      <c r="I665" s="100">
        <v>23100</v>
      </c>
      <c r="J665" s="100">
        <v>23100</v>
      </c>
    </row>
    <row r="666" spans="1:10" ht="78.75" x14ac:dyDescent="0.2">
      <c r="A666" s="129" t="s">
        <v>278</v>
      </c>
      <c r="B666" s="94" t="s">
        <v>108</v>
      </c>
      <c r="C666" s="94" t="s">
        <v>217</v>
      </c>
      <c r="D666" s="94" t="s">
        <v>133</v>
      </c>
      <c r="E666" s="94" t="s">
        <v>329</v>
      </c>
      <c r="F666" s="94"/>
      <c r="G666" s="94"/>
      <c r="H666" s="95">
        <f>H667+H668</f>
        <v>63692300</v>
      </c>
      <c r="I666" s="95">
        <f>I667+I668</f>
        <v>63622300</v>
      </c>
      <c r="J666" s="95">
        <f>J667+J668</f>
        <v>65940900</v>
      </c>
    </row>
    <row r="667" spans="1:10" x14ac:dyDescent="0.2">
      <c r="A667" s="93" t="s">
        <v>624</v>
      </c>
      <c r="B667" s="94" t="s">
        <v>108</v>
      </c>
      <c r="C667" s="94" t="s">
        <v>217</v>
      </c>
      <c r="D667" s="94" t="s">
        <v>133</v>
      </c>
      <c r="E667" s="94" t="s">
        <v>329</v>
      </c>
      <c r="F667" s="94" t="s">
        <v>127</v>
      </c>
      <c r="G667" s="94" t="s">
        <v>291</v>
      </c>
      <c r="H667" s="95">
        <v>10200</v>
      </c>
      <c r="I667" s="95">
        <v>10200</v>
      </c>
      <c r="J667" s="95">
        <v>10600</v>
      </c>
    </row>
    <row r="668" spans="1:10" ht="22.5" x14ac:dyDescent="0.2">
      <c r="A668" s="93" t="s">
        <v>252</v>
      </c>
      <c r="B668" s="94" t="s">
        <v>108</v>
      </c>
      <c r="C668" s="94" t="s">
        <v>217</v>
      </c>
      <c r="D668" s="94" t="s">
        <v>133</v>
      </c>
      <c r="E668" s="94" t="s">
        <v>329</v>
      </c>
      <c r="F668" s="94" t="s">
        <v>251</v>
      </c>
      <c r="G668" s="94" t="s">
        <v>291</v>
      </c>
      <c r="H668" s="100">
        <v>63682100</v>
      </c>
      <c r="I668" s="100">
        <v>63612100</v>
      </c>
      <c r="J668" s="100">
        <v>65930300</v>
      </c>
    </row>
    <row r="669" spans="1:10" ht="22.5" x14ac:dyDescent="0.2">
      <c r="A669" s="93" t="s">
        <v>623</v>
      </c>
      <c r="B669" s="94" t="s">
        <v>108</v>
      </c>
      <c r="C669" s="94" t="s">
        <v>217</v>
      </c>
      <c r="D669" s="94" t="s">
        <v>133</v>
      </c>
      <c r="E669" s="94" t="s">
        <v>592</v>
      </c>
      <c r="F669" s="94"/>
      <c r="G669" s="94"/>
      <c r="H669" s="95">
        <f>H670</f>
        <v>1000000</v>
      </c>
      <c r="I669" s="95">
        <f>I670</f>
        <v>800000</v>
      </c>
      <c r="J669" s="95">
        <f>J670</f>
        <v>800000</v>
      </c>
    </row>
    <row r="670" spans="1:10" ht="22.5" x14ac:dyDescent="0.2">
      <c r="A670" s="93" t="s">
        <v>252</v>
      </c>
      <c r="B670" s="94" t="s">
        <v>108</v>
      </c>
      <c r="C670" s="94" t="s">
        <v>217</v>
      </c>
      <c r="D670" s="94" t="s">
        <v>133</v>
      </c>
      <c r="E670" s="94" t="s">
        <v>592</v>
      </c>
      <c r="F670" s="94" t="s">
        <v>251</v>
      </c>
      <c r="G670" s="94"/>
      <c r="H670" s="95">
        <v>1000000</v>
      </c>
      <c r="I670" s="95">
        <v>800000</v>
      </c>
      <c r="J670" s="95">
        <v>800000</v>
      </c>
    </row>
    <row r="671" spans="1:10" ht="22.5" x14ac:dyDescent="0.2">
      <c r="A671" s="93" t="s">
        <v>454</v>
      </c>
      <c r="B671" s="94" t="s">
        <v>108</v>
      </c>
      <c r="C671" s="94" t="s">
        <v>217</v>
      </c>
      <c r="D671" s="94" t="s">
        <v>133</v>
      </c>
      <c r="E671" s="94" t="s">
        <v>593</v>
      </c>
      <c r="F671" s="94"/>
      <c r="G671" s="94"/>
      <c r="H671" s="95">
        <f>H672</f>
        <v>400000</v>
      </c>
      <c r="I671" s="95">
        <f>I672</f>
        <v>400000</v>
      </c>
      <c r="J671" s="95">
        <f>J672</f>
        <v>400000</v>
      </c>
    </row>
    <row r="672" spans="1:10" ht="27.75" customHeight="1" x14ac:dyDescent="0.2">
      <c r="A672" s="93" t="s">
        <v>252</v>
      </c>
      <c r="B672" s="94" t="s">
        <v>108</v>
      </c>
      <c r="C672" s="94" t="s">
        <v>217</v>
      </c>
      <c r="D672" s="94" t="s">
        <v>133</v>
      </c>
      <c r="E672" s="94" t="s">
        <v>593</v>
      </c>
      <c r="F672" s="94" t="s">
        <v>251</v>
      </c>
      <c r="G672" s="94"/>
      <c r="H672" s="95">
        <v>400000</v>
      </c>
      <c r="I672" s="95">
        <v>400000</v>
      </c>
      <c r="J672" s="95">
        <v>400000</v>
      </c>
    </row>
    <row r="673" spans="1:10" ht="36.75" customHeight="1" x14ac:dyDescent="0.2">
      <c r="A673" s="93" t="s">
        <v>377</v>
      </c>
      <c r="B673" s="94" t="s">
        <v>108</v>
      </c>
      <c r="C673" s="94" t="s">
        <v>217</v>
      </c>
      <c r="D673" s="94" t="s">
        <v>133</v>
      </c>
      <c r="E673" s="94" t="s">
        <v>206</v>
      </c>
      <c r="F673" s="94"/>
      <c r="G673" s="94"/>
      <c r="H673" s="95">
        <f>H674</f>
        <v>600000</v>
      </c>
      <c r="I673" s="95">
        <f>I674</f>
        <v>600000</v>
      </c>
      <c r="J673" s="95">
        <f>J674</f>
        <v>600000</v>
      </c>
    </row>
    <row r="674" spans="1:10" ht="30.75" customHeight="1" x14ac:dyDescent="0.2">
      <c r="A674" s="93" t="s">
        <v>224</v>
      </c>
      <c r="B674" s="94" t="s">
        <v>108</v>
      </c>
      <c r="C674" s="94" t="s">
        <v>217</v>
      </c>
      <c r="D674" s="94" t="s">
        <v>133</v>
      </c>
      <c r="E674" s="94" t="s">
        <v>206</v>
      </c>
      <c r="F674" s="94" t="s">
        <v>528</v>
      </c>
      <c r="G674" s="94"/>
      <c r="H674" s="95">
        <v>600000</v>
      </c>
      <c r="I674" s="95">
        <v>600000</v>
      </c>
      <c r="J674" s="95">
        <v>600000</v>
      </c>
    </row>
    <row r="675" spans="1:10" x14ac:dyDescent="0.2">
      <c r="A675" s="98" t="s">
        <v>247</v>
      </c>
      <c r="B675" s="119">
        <v>894</v>
      </c>
      <c r="C675" s="94" t="s">
        <v>217</v>
      </c>
      <c r="D675" s="94" t="s">
        <v>124</v>
      </c>
      <c r="E675" s="94"/>
      <c r="F675" s="94"/>
      <c r="G675" s="94"/>
      <c r="H675" s="95">
        <f t="shared" ref="H675:J676" si="47">H676</f>
        <v>102045300</v>
      </c>
      <c r="I675" s="95">
        <f t="shared" si="47"/>
        <v>102874400</v>
      </c>
      <c r="J675" s="95">
        <f t="shared" si="47"/>
        <v>103736000</v>
      </c>
    </row>
    <row r="676" spans="1:10" ht="12.75" customHeight="1" x14ac:dyDescent="0.2">
      <c r="A676" s="106" t="s">
        <v>45</v>
      </c>
      <c r="B676" s="94" t="s">
        <v>108</v>
      </c>
      <c r="C676" s="94" t="s">
        <v>217</v>
      </c>
      <c r="D676" s="94" t="s">
        <v>124</v>
      </c>
      <c r="E676" s="94" t="s">
        <v>434</v>
      </c>
      <c r="F676" s="94"/>
      <c r="G676" s="94"/>
      <c r="H676" s="95">
        <f t="shared" si="47"/>
        <v>102045300</v>
      </c>
      <c r="I676" s="95">
        <f t="shared" si="47"/>
        <v>102874400</v>
      </c>
      <c r="J676" s="95">
        <f t="shared" si="47"/>
        <v>103736000</v>
      </c>
    </row>
    <row r="677" spans="1:10" x14ac:dyDescent="0.2">
      <c r="A677" s="106" t="s">
        <v>400</v>
      </c>
      <c r="B677" s="94" t="s">
        <v>108</v>
      </c>
      <c r="C677" s="94" t="s">
        <v>217</v>
      </c>
      <c r="D677" s="94" t="s">
        <v>124</v>
      </c>
      <c r="E677" s="94" t="s">
        <v>444</v>
      </c>
      <c r="F677" s="94"/>
      <c r="G677" s="94"/>
      <c r="H677" s="95">
        <f>H678+H681</f>
        <v>102045300</v>
      </c>
      <c r="I677" s="95">
        <f>I678+I681</f>
        <v>102874400</v>
      </c>
      <c r="J677" s="95">
        <f>J678+J681</f>
        <v>103736000</v>
      </c>
    </row>
    <row r="678" spans="1:10" ht="33.75" x14ac:dyDescent="0.2">
      <c r="A678" s="97" t="s">
        <v>326</v>
      </c>
      <c r="B678" s="94" t="s">
        <v>108</v>
      </c>
      <c r="C678" s="94" t="s">
        <v>217</v>
      </c>
      <c r="D678" s="94" t="s">
        <v>124</v>
      </c>
      <c r="E678" s="94" t="s">
        <v>83</v>
      </c>
      <c r="F678" s="94"/>
      <c r="G678" s="94"/>
      <c r="H678" s="95">
        <f>H679+H680</f>
        <v>58192600</v>
      </c>
      <c r="I678" s="95">
        <f>I679+I680</f>
        <v>58856300</v>
      </c>
      <c r="J678" s="95">
        <f>J679+J680</f>
        <v>59546000</v>
      </c>
    </row>
    <row r="679" spans="1:10" ht="45" x14ac:dyDescent="0.2">
      <c r="A679" s="93" t="s">
        <v>17</v>
      </c>
      <c r="B679" s="94" t="s">
        <v>108</v>
      </c>
      <c r="C679" s="94" t="s">
        <v>217</v>
      </c>
      <c r="D679" s="94" t="s">
        <v>124</v>
      </c>
      <c r="E679" s="94" t="s">
        <v>83</v>
      </c>
      <c r="F679" s="94" t="s">
        <v>225</v>
      </c>
      <c r="G679" s="94" t="s">
        <v>291</v>
      </c>
      <c r="H679" s="100">
        <v>57942600</v>
      </c>
      <c r="I679" s="100">
        <v>58606300</v>
      </c>
      <c r="J679" s="100">
        <v>59296000</v>
      </c>
    </row>
    <row r="680" spans="1:10" ht="19.5" customHeight="1" x14ac:dyDescent="0.2">
      <c r="A680" s="98" t="s">
        <v>228</v>
      </c>
      <c r="B680" s="94" t="s">
        <v>108</v>
      </c>
      <c r="C680" s="94" t="s">
        <v>217</v>
      </c>
      <c r="D680" s="94" t="s">
        <v>124</v>
      </c>
      <c r="E680" s="94" t="s">
        <v>83</v>
      </c>
      <c r="F680" s="94" t="s">
        <v>226</v>
      </c>
      <c r="G680" s="94" t="s">
        <v>291</v>
      </c>
      <c r="H680" s="95">
        <v>250000</v>
      </c>
      <c r="I680" s="95">
        <v>250000</v>
      </c>
      <c r="J680" s="95">
        <v>250000</v>
      </c>
    </row>
    <row r="681" spans="1:10" ht="67.5" x14ac:dyDescent="0.2">
      <c r="A681" s="129" t="s">
        <v>371</v>
      </c>
      <c r="B681" s="94" t="s">
        <v>108</v>
      </c>
      <c r="C681" s="94" t="s">
        <v>217</v>
      </c>
      <c r="D681" s="94" t="s">
        <v>124</v>
      </c>
      <c r="E681" s="94" t="s">
        <v>327</v>
      </c>
      <c r="F681" s="94"/>
      <c r="G681" s="94"/>
      <c r="H681" s="95">
        <f>H682+H683+H684</f>
        <v>43852700</v>
      </c>
      <c r="I681" s="95">
        <f>I682+I683+I684</f>
        <v>44018100</v>
      </c>
      <c r="J681" s="95">
        <f>J682+J683+J684</f>
        <v>44190000</v>
      </c>
    </row>
    <row r="682" spans="1:10" x14ac:dyDescent="0.2">
      <c r="A682" s="93" t="s">
        <v>624</v>
      </c>
      <c r="B682" s="94" t="s">
        <v>108</v>
      </c>
      <c r="C682" s="94" t="s">
        <v>217</v>
      </c>
      <c r="D682" s="94" t="s">
        <v>124</v>
      </c>
      <c r="E682" s="94" t="s">
        <v>327</v>
      </c>
      <c r="F682" s="94" t="s">
        <v>127</v>
      </c>
      <c r="G682" s="94" t="s">
        <v>291</v>
      </c>
      <c r="H682" s="95">
        <v>542000</v>
      </c>
      <c r="I682" s="95">
        <v>546000</v>
      </c>
      <c r="J682" s="95">
        <v>549000</v>
      </c>
    </row>
    <row r="683" spans="1:10" ht="22.5" x14ac:dyDescent="0.2">
      <c r="A683" s="93" t="s">
        <v>252</v>
      </c>
      <c r="B683" s="94" t="s">
        <v>108</v>
      </c>
      <c r="C683" s="94" t="s">
        <v>217</v>
      </c>
      <c r="D683" s="94" t="s">
        <v>124</v>
      </c>
      <c r="E683" s="94" t="s">
        <v>327</v>
      </c>
      <c r="F683" s="94" t="s">
        <v>251</v>
      </c>
      <c r="G683" s="94" t="s">
        <v>291</v>
      </c>
      <c r="H683" s="100">
        <f>27845900+4582400</f>
        <v>32428300</v>
      </c>
      <c r="I683" s="100">
        <f>28006900+4582600</f>
        <v>32589500</v>
      </c>
      <c r="J683" s="100">
        <f>28175600+4582800</f>
        <v>32758400</v>
      </c>
    </row>
    <row r="684" spans="1:10" ht="12.75" customHeight="1" x14ac:dyDescent="0.2">
      <c r="A684" s="93" t="s">
        <v>2</v>
      </c>
      <c r="B684" s="94" t="s">
        <v>108</v>
      </c>
      <c r="C684" s="94" t="s">
        <v>217</v>
      </c>
      <c r="D684" s="94" t="s">
        <v>124</v>
      </c>
      <c r="E684" s="94" t="s">
        <v>327</v>
      </c>
      <c r="F684" s="94" t="s">
        <v>1</v>
      </c>
      <c r="G684" s="94" t="s">
        <v>291</v>
      </c>
      <c r="H684" s="95">
        <f>6300000+4582400</f>
        <v>10882400</v>
      </c>
      <c r="I684" s="95">
        <f>6300000+4582600</f>
        <v>10882600</v>
      </c>
      <c r="J684" s="95">
        <f>6300000+4582600</f>
        <v>10882600</v>
      </c>
    </row>
    <row r="685" spans="1:10" x14ac:dyDescent="0.2">
      <c r="A685" s="93" t="s">
        <v>249</v>
      </c>
      <c r="B685" s="94" t="s">
        <v>108</v>
      </c>
      <c r="C685" s="94" t="s">
        <v>217</v>
      </c>
      <c r="D685" s="94" t="s">
        <v>148</v>
      </c>
      <c r="E685" s="94"/>
      <c r="F685" s="94"/>
      <c r="G685" s="94"/>
      <c r="H685" s="95">
        <f>H686+H708+H713+H720</f>
        <v>21478737</v>
      </c>
      <c r="I685" s="95">
        <f>I686+I708+I713+I720</f>
        <v>21478737</v>
      </c>
      <c r="J685" s="95">
        <f>J686+J708+J713+J720</f>
        <v>21628737</v>
      </c>
    </row>
    <row r="686" spans="1:10" ht="22.5" x14ac:dyDescent="0.2">
      <c r="A686" s="93" t="s">
        <v>637</v>
      </c>
      <c r="B686" s="94" t="s">
        <v>108</v>
      </c>
      <c r="C686" s="94" t="s">
        <v>217</v>
      </c>
      <c r="D686" s="94" t="s">
        <v>148</v>
      </c>
      <c r="E686" s="94" t="s">
        <v>638</v>
      </c>
      <c r="F686" s="94"/>
      <c r="G686" s="94"/>
      <c r="H686" s="95">
        <f>H687+H692+H696+H701</f>
        <v>20985737</v>
      </c>
      <c r="I686" s="95">
        <f>I687+I692+I696+I701</f>
        <v>20985737</v>
      </c>
      <c r="J686" s="95">
        <f>J687+J692+J696+J701</f>
        <v>20985737</v>
      </c>
    </row>
    <row r="687" spans="1:10" x14ac:dyDescent="0.2">
      <c r="A687" s="134" t="s">
        <v>373</v>
      </c>
      <c r="B687" s="94" t="s">
        <v>108</v>
      </c>
      <c r="C687" s="94" t="s">
        <v>217</v>
      </c>
      <c r="D687" s="94" t="s">
        <v>148</v>
      </c>
      <c r="E687" s="105" t="s">
        <v>354</v>
      </c>
      <c r="F687" s="94"/>
      <c r="G687" s="94"/>
      <c r="H687" s="95">
        <f>SUM(H688:H691)</f>
        <v>10315300</v>
      </c>
      <c r="I687" s="95">
        <f>SUM(I688:I691)</f>
        <v>10315300</v>
      </c>
      <c r="J687" s="95">
        <f>SUM(J688:J691)</f>
        <v>10315300</v>
      </c>
    </row>
    <row r="688" spans="1:10" x14ac:dyDescent="0.2">
      <c r="A688" s="97" t="s">
        <v>612</v>
      </c>
      <c r="B688" s="94" t="s">
        <v>108</v>
      </c>
      <c r="C688" s="94" t="s">
        <v>217</v>
      </c>
      <c r="D688" s="94" t="s">
        <v>148</v>
      </c>
      <c r="E688" s="105" t="s">
        <v>354</v>
      </c>
      <c r="F688" s="94" t="s">
        <v>122</v>
      </c>
      <c r="G688" s="94" t="s">
        <v>291</v>
      </c>
      <c r="H688" s="100">
        <v>6814900</v>
      </c>
      <c r="I688" s="100">
        <v>6814900</v>
      </c>
      <c r="J688" s="100">
        <v>6814900</v>
      </c>
    </row>
    <row r="689" spans="1:10" ht="33.75" x14ac:dyDescent="0.2">
      <c r="A689" s="97" t="s">
        <v>614</v>
      </c>
      <c r="B689" s="94" t="s">
        <v>108</v>
      </c>
      <c r="C689" s="94" t="s">
        <v>217</v>
      </c>
      <c r="D689" s="94" t="s">
        <v>148</v>
      </c>
      <c r="E689" s="105" t="s">
        <v>354</v>
      </c>
      <c r="F689" s="94" t="s">
        <v>613</v>
      </c>
      <c r="G689" s="94" t="s">
        <v>291</v>
      </c>
      <c r="H689" s="95">
        <v>2058100</v>
      </c>
      <c r="I689" s="95">
        <v>2058100</v>
      </c>
      <c r="J689" s="95">
        <v>2058100</v>
      </c>
    </row>
    <row r="690" spans="1:10" ht="22.5" x14ac:dyDescent="0.2">
      <c r="A690" s="93" t="s">
        <v>261</v>
      </c>
      <c r="B690" s="94" t="s">
        <v>108</v>
      </c>
      <c r="C690" s="94" t="s">
        <v>217</v>
      </c>
      <c r="D690" s="94" t="s">
        <v>148</v>
      </c>
      <c r="E690" s="105" t="s">
        <v>354</v>
      </c>
      <c r="F690" s="94" t="s">
        <v>260</v>
      </c>
      <c r="G690" s="94" t="s">
        <v>291</v>
      </c>
      <c r="H690" s="95">
        <v>415000</v>
      </c>
      <c r="I690" s="95">
        <v>415000</v>
      </c>
      <c r="J690" s="95">
        <v>415000</v>
      </c>
    </row>
    <row r="691" spans="1:10" x14ac:dyDescent="0.2">
      <c r="A691" s="93" t="s">
        <v>624</v>
      </c>
      <c r="B691" s="94" t="s">
        <v>108</v>
      </c>
      <c r="C691" s="94" t="s">
        <v>217</v>
      </c>
      <c r="D691" s="94" t="s">
        <v>148</v>
      </c>
      <c r="E691" s="105" t="s">
        <v>354</v>
      </c>
      <c r="F691" s="94" t="s">
        <v>127</v>
      </c>
      <c r="G691" s="94" t="s">
        <v>291</v>
      </c>
      <c r="H691" s="95">
        <v>1027300</v>
      </c>
      <c r="I691" s="95">
        <v>1027300</v>
      </c>
      <c r="J691" s="95">
        <v>1027300</v>
      </c>
    </row>
    <row r="692" spans="1:10" ht="22.5" x14ac:dyDescent="0.2">
      <c r="A692" s="99" t="s">
        <v>372</v>
      </c>
      <c r="B692" s="94" t="s">
        <v>108</v>
      </c>
      <c r="C692" s="94" t="s">
        <v>217</v>
      </c>
      <c r="D692" s="94" t="s">
        <v>148</v>
      </c>
      <c r="E692" s="105" t="s">
        <v>355</v>
      </c>
      <c r="F692" s="94"/>
      <c r="G692" s="94"/>
      <c r="H692" s="95">
        <f>SUM(H693:H695)</f>
        <v>3071300</v>
      </c>
      <c r="I692" s="95">
        <f>SUM(I693:I695)</f>
        <v>3071300</v>
      </c>
      <c r="J692" s="95">
        <f>SUM(J693:J695)</f>
        <v>3071300</v>
      </c>
    </row>
    <row r="693" spans="1:10" x14ac:dyDescent="0.2">
      <c r="A693" s="97" t="s">
        <v>612</v>
      </c>
      <c r="B693" s="94" t="s">
        <v>108</v>
      </c>
      <c r="C693" s="94" t="s">
        <v>217</v>
      </c>
      <c r="D693" s="94" t="s">
        <v>148</v>
      </c>
      <c r="E693" s="105" t="s">
        <v>355</v>
      </c>
      <c r="F693" s="94" t="s">
        <v>122</v>
      </c>
      <c r="G693" s="94" t="s">
        <v>291</v>
      </c>
      <c r="H693" s="100">
        <v>2134800</v>
      </c>
      <c r="I693" s="100">
        <v>2134800</v>
      </c>
      <c r="J693" s="100">
        <v>2134800</v>
      </c>
    </row>
    <row r="694" spans="1:10" ht="33.75" x14ac:dyDescent="0.2">
      <c r="A694" s="97" t="s">
        <v>614</v>
      </c>
      <c r="B694" s="94" t="s">
        <v>108</v>
      </c>
      <c r="C694" s="94" t="s">
        <v>217</v>
      </c>
      <c r="D694" s="94" t="s">
        <v>148</v>
      </c>
      <c r="E694" s="105" t="s">
        <v>355</v>
      </c>
      <c r="F694" s="94" t="s">
        <v>613</v>
      </c>
      <c r="G694" s="94" t="s">
        <v>291</v>
      </c>
      <c r="H694" s="95">
        <v>644700</v>
      </c>
      <c r="I694" s="95">
        <v>644700</v>
      </c>
      <c r="J694" s="95">
        <v>644700</v>
      </c>
    </row>
    <row r="695" spans="1:10" x14ac:dyDescent="0.2">
      <c r="A695" s="93" t="s">
        <v>624</v>
      </c>
      <c r="B695" s="94" t="s">
        <v>108</v>
      </c>
      <c r="C695" s="94" t="s">
        <v>217</v>
      </c>
      <c r="D695" s="94" t="s">
        <v>148</v>
      </c>
      <c r="E695" s="105" t="s">
        <v>355</v>
      </c>
      <c r="F695" s="94" t="s">
        <v>127</v>
      </c>
      <c r="G695" s="94" t="s">
        <v>291</v>
      </c>
      <c r="H695" s="95">
        <v>291800</v>
      </c>
      <c r="I695" s="95">
        <v>291800</v>
      </c>
      <c r="J695" s="95">
        <v>291800</v>
      </c>
    </row>
    <row r="696" spans="1:10" ht="12.75" customHeight="1" x14ac:dyDescent="0.2">
      <c r="A696" s="97" t="s">
        <v>102</v>
      </c>
      <c r="B696" s="94" t="s">
        <v>108</v>
      </c>
      <c r="C696" s="94" t="s">
        <v>217</v>
      </c>
      <c r="D696" s="94" t="s">
        <v>133</v>
      </c>
      <c r="E696" s="105" t="s">
        <v>358</v>
      </c>
      <c r="F696" s="94"/>
      <c r="G696" s="94"/>
      <c r="H696" s="95">
        <f>SUM(H697:H700)</f>
        <v>3681900</v>
      </c>
      <c r="I696" s="95">
        <f>SUM(I697:I700)</f>
        <v>3681900</v>
      </c>
      <c r="J696" s="95">
        <f>SUM(J697:J700)</f>
        <v>3681900</v>
      </c>
    </row>
    <row r="697" spans="1:10" x14ac:dyDescent="0.2">
      <c r="A697" s="97" t="s">
        <v>612</v>
      </c>
      <c r="B697" s="94" t="s">
        <v>108</v>
      </c>
      <c r="C697" s="94" t="s">
        <v>217</v>
      </c>
      <c r="D697" s="94" t="s">
        <v>148</v>
      </c>
      <c r="E697" s="105" t="s">
        <v>358</v>
      </c>
      <c r="F697" s="94" t="s">
        <v>122</v>
      </c>
      <c r="G697" s="94" t="s">
        <v>291</v>
      </c>
      <c r="H697" s="95">
        <v>2414100</v>
      </c>
      <c r="I697" s="95">
        <v>2414100</v>
      </c>
      <c r="J697" s="95">
        <v>2414100</v>
      </c>
    </row>
    <row r="698" spans="1:10" ht="33.75" x14ac:dyDescent="0.2">
      <c r="A698" s="97" t="s">
        <v>614</v>
      </c>
      <c r="B698" s="94" t="s">
        <v>108</v>
      </c>
      <c r="C698" s="94" t="s">
        <v>217</v>
      </c>
      <c r="D698" s="94" t="s">
        <v>148</v>
      </c>
      <c r="E698" s="105" t="s">
        <v>358</v>
      </c>
      <c r="F698" s="94" t="s">
        <v>613</v>
      </c>
      <c r="G698" s="94" t="s">
        <v>291</v>
      </c>
      <c r="H698" s="95">
        <v>729000</v>
      </c>
      <c r="I698" s="95">
        <v>729000</v>
      </c>
      <c r="J698" s="95">
        <v>729000</v>
      </c>
    </row>
    <row r="699" spans="1:10" ht="22.5" x14ac:dyDescent="0.2">
      <c r="A699" s="93" t="s">
        <v>261</v>
      </c>
      <c r="B699" s="94" t="s">
        <v>108</v>
      </c>
      <c r="C699" s="94" t="s">
        <v>217</v>
      </c>
      <c r="D699" s="94" t="s">
        <v>148</v>
      </c>
      <c r="E699" s="105" t="s">
        <v>358</v>
      </c>
      <c r="F699" s="94" t="s">
        <v>260</v>
      </c>
      <c r="G699" s="94" t="s">
        <v>291</v>
      </c>
      <c r="H699" s="95">
        <v>138800</v>
      </c>
      <c r="I699" s="95">
        <v>138800</v>
      </c>
      <c r="J699" s="95">
        <v>138800</v>
      </c>
    </row>
    <row r="700" spans="1:10" x14ac:dyDescent="0.2">
      <c r="A700" s="93" t="s">
        <v>624</v>
      </c>
      <c r="B700" s="94" t="s">
        <v>108</v>
      </c>
      <c r="C700" s="94" t="s">
        <v>217</v>
      </c>
      <c r="D700" s="94" t="s">
        <v>148</v>
      </c>
      <c r="E700" s="105" t="s">
        <v>358</v>
      </c>
      <c r="F700" s="94" t="s">
        <v>127</v>
      </c>
      <c r="G700" s="94" t="s">
        <v>291</v>
      </c>
      <c r="H700" s="95">
        <v>400000</v>
      </c>
      <c r="I700" s="95">
        <v>400000</v>
      </c>
      <c r="J700" s="95">
        <v>400000</v>
      </c>
    </row>
    <row r="701" spans="1:10" x14ac:dyDescent="0.2">
      <c r="A701" s="96" t="s">
        <v>364</v>
      </c>
      <c r="B701" s="94" t="s">
        <v>108</v>
      </c>
      <c r="C701" s="94" t="s">
        <v>217</v>
      </c>
      <c r="D701" s="94" t="s">
        <v>148</v>
      </c>
      <c r="E701" s="94" t="s">
        <v>594</v>
      </c>
      <c r="F701" s="94"/>
      <c r="G701" s="94"/>
      <c r="H701" s="95">
        <f>SUM(H702:H707)</f>
        <v>3917237</v>
      </c>
      <c r="I701" s="95">
        <f>SUM(I702:I707)</f>
        <v>3917237</v>
      </c>
      <c r="J701" s="95">
        <f>SUM(J702:J707)</f>
        <v>3917237</v>
      </c>
    </row>
    <row r="702" spans="1:10" x14ac:dyDescent="0.2">
      <c r="A702" s="97" t="s">
        <v>612</v>
      </c>
      <c r="B702" s="94" t="s">
        <v>108</v>
      </c>
      <c r="C702" s="94" t="s">
        <v>217</v>
      </c>
      <c r="D702" s="94" t="s">
        <v>148</v>
      </c>
      <c r="E702" s="94" t="s">
        <v>594</v>
      </c>
      <c r="F702" s="94" t="s">
        <v>122</v>
      </c>
      <c r="G702" s="94"/>
      <c r="H702" s="95">
        <v>2726728</v>
      </c>
      <c r="I702" s="95">
        <v>2726728</v>
      </c>
      <c r="J702" s="95">
        <v>2726728</v>
      </c>
    </row>
    <row r="703" spans="1:10" ht="22.5" x14ac:dyDescent="0.2">
      <c r="A703" s="97" t="s">
        <v>126</v>
      </c>
      <c r="B703" s="94" t="s">
        <v>108</v>
      </c>
      <c r="C703" s="94" t="s">
        <v>217</v>
      </c>
      <c r="D703" s="94" t="s">
        <v>148</v>
      </c>
      <c r="E703" s="94" t="s">
        <v>594</v>
      </c>
      <c r="F703" s="94" t="s">
        <v>125</v>
      </c>
      <c r="G703" s="94"/>
      <c r="H703" s="95">
        <v>2340</v>
      </c>
      <c r="I703" s="95">
        <v>2340</v>
      </c>
      <c r="J703" s="95">
        <v>2340</v>
      </c>
    </row>
    <row r="704" spans="1:10" ht="33.75" x14ac:dyDescent="0.2">
      <c r="A704" s="97" t="s">
        <v>614</v>
      </c>
      <c r="B704" s="94" t="s">
        <v>108</v>
      </c>
      <c r="C704" s="94" t="s">
        <v>217</v>
      </c>
      <c r="D704" s="94" t="s">
        <v>148</v>
      </c>
      <c r="E704" s="94" t="s">
        <v>594</v>
      </c>
      <c r="F704" s="94" t="s">
        <v>613</v>
      </c>
      <c r="G704" s="94"/>
      <c r="H704" s="95">
        <v>823472</v>
      </c>
      <c r="I704" s="95">
        <v>823472</v>
      </c>
      <c r="J704" s="95">
        <v>823472</v>
      </c>
    </row>
    <row r="705" spans="1:10" x14ac:dyDescent="0.2">
      <c r="A705" s="93" t="s">
        <v>624</v>
      </c>
      <c r="B705" s="94" t="s">
        <v>108</v>
      </c>
      <c r="C705" s="94" t="s">
        <v>217</v>
      </c>
      <c r="D705" s="94" t="s">
        <v>148</v>
      </c>
      <c r="E705" s="94" t="s">
        <v>594</v>
      </c>
      <c r="F705" s="94" t="s">
        <v>127</v>
      </c>
      <c r="G705" s="94"/>
      <c r="H705" s="95">
        <v>64525</v>
      </c>
      <c r="I705" s="95">
        <v>64525</v>
      </c>
      <c r="J705" s="95">
        <v>64525</v>
      </c>
    </row>
    <row r="706" spans="1:10" x14ac:dyDescent="0.2">
      <c r="A706" s="93" t="s">
        <v>130</v>
      </c>
      <c r="B706" s="94" t="s">
        <v>108</v>
      </c>
      <c r="C706" s="94" t="s">
        <v>217</v>
      </c>
      <c r="D706" s="94" t="s">
        <v>148</v>
      </c>
      <c r="E706" s="94" t="s">
        <v>594</v>
      </c>
      <c r="F706" s="94" t="s">
        <v>128</v>
      </c>
      <c r="G706" s="94"/>
      <c r="H706" s="95">
        <v>297400</v>
      </c>
      <c r="I706" s="95">
        <v>297400</v>
      </c>
      <c r="J706" s="95">
        <v>297400</v>
      </c>
    </row>
    <row r="707" spans="1:10" x14ac:dyDescent="0.2">
      <c r="A707" s="93" t="s">
        <v>131</v>
      </c>
      <c r="B707" s="94" t="s">
        <v>108</v>
      </c>
      <c r="C707" s="94" t="s">
        <v>217</v>
      </c>
      <c r="D707" s="94" t="s">
        <v>148</v>
      </c>
      <c r="E707" s="94" t="s">
        <v>594</v>
      </c>
      <c r="F707" s="94" t="s">
        <v>129</v>
      </c>
      <c r="G707" s="94"/>
      <c r="H707" s="95">
        <v>2772</v>
      </c>
      <c r="I707" s="95">
        <v>2772</v>
      </c>
      <c r="J707" s="95">
        <v>2772</v>
      </c>
    </row>
    <row r="708" spans="1:10" ht="22.5" x14ac:dyDescent="0.2">
      <c r="A708" s="93" t="s">
        <v>632</v>
      </c>
      <c r="B708" s="94" t="s">
        <v>108</v>
      </c>
      <c r="C708" s="94" t="s">
        <v>217</v>
      </c>
      <c r="D708" s="94" t="s">
        <v>148</v>
      </c>
      <c r="E708" s="94" t="s">
        <v>633</v>
      </c>
      <c r="F708" s="94"/>
      <c r="G708" s="94"/>
      <c r="H708" s="95">
        <f>H709+H711</f>
        <v>185000</v>
      </c>
      <c r="I708" s="95">
        <f>I709+I711</f>
        <v>185000</v>
      </c>
      <c r="J708" s="95">
        <f>J709+J711</f>
        <v>335000</v>
      </c>
    </row>
    <row r="709" spans="1:10" ht="12.75" customHeight="1" x14ac:dyDescent="0.2">
      <c r="A709" s="96" t="s">
        <v>452</v>
      </c>
      <c r="B709" s="94" t="s">
        <v>108</v>
      </c>
      <c r="C709" s="94" t="s">
        <v>217</v>
      </c>
      <c r="D709" s="94" t="s">
        <v>148</v>
      </c>
      <c r="E709" s="94" t="s">
        <v>595</v>
      </c>
      <c r="F709" s="94"/>
      <c r="G709" s="94"/>
      <c r="H709" s="95">
        <f>H710</f>
        <v>185000</v>
      </c>
      <c r="I709" s="95">
        <f>I710</f>
        <v>185000</v>
      </c>
      <c r="J709" s="95">
        <f>J710</f>
        <v>185000</v>
      </c>
    </row>
    <row r="710" spans="1:10" x14ac:dyDescent="0.2">
      <c r="A710" s="96" t="s">
        <v>228</v>
      </c>
      <c r="B710" s="94" t="s">
        <v>108</v>
      </c>
      <c r="C710" s="94" t="s">
        <v>217</v>
      </c>
      <c r="D710" s="94" t="s">
        <v>148</v>
      </c>
      <c r="E710" s="94" t="s">
        <v>595</v>
      </c>
      <c r="F710" s="94" t="s">
        <v>226</v>
      </c>
      <c r="G710" s="94"/>
      <c r="H710" s="95">
        <v>185000</v>
      </c>
      <c r="I710" s="95">
        <v>185000</v>
      </c>
      <c r="J710" s="95">
        <v>185000</v>
      </c>
    </row>
    <row r="711" spans="1:10" ht="33.75" x14ac:dyDescent="0.2">
      <c r="A711" s="96" t="s">
        <v>357</v>
      </c>
      <c r="B711" s="94" t="s">
        <v>108</v>
      </c>
      <c r="C711" s="94" t="s">
        <v>217</v>
      </c>
      <c r="D711" s="94" t="s">
        <v>148</v>
      </c>
      <c r="E711" s="94" t="s">
        <v>356</v>
      </c>
      <c r="F711" s="94"/>
      <c r="G711" s="94"/>
      <c r="H711" s="95">
        <f>H712</f>
        <v>0</v>
      </c>
      <c r="I711" s="95">
        <f>I712</f>
        <v>0</v>
      </c>
      <c r="J711" s="95">
        <f>J712</f>
        <v>150000</v>
      </c>
    </row>
    <row r="712" spans="1:10" x14ac:dyDescent="0.2">
      <c r="A712" s="96" t="s">
        <v>228</v>
      </c>
      <c r="B712" s="94" t="s">
        <v>108</v>
      </c>
      <c r="C712" s="94" t="s">
        <v>217</v>
      </c>
      <c r="D712" s="94" t="s">
        <v>148</v>
      </c>
      <c r="E712" s="94" t="s">
        <v>356</v>
      </c>
      <c r="F712" s="94" t="s">
        <v>226</v>
      </c>
      <c r="G712" s="94"/>
      <c r="H712" s="95">
        <v>0</v>
      </c>
      <c r="I712" s="95">
        <v>0</v>
      </c>
      <c r="J712" s="95">
        <v>150000</v>
      </c>
    </row>
    <row r="713" spans="1:10" ht="12.75" customHeight="1" x14ac:dyDescent="0.2">
      <c r="A713" s="98" t="s">
        <v>376</v>
      </c>
      <c r="B713" s="94" t="s">
        <v>108</v>
      </c>
      <c r="C713" s="94" t="s">
        <v>217</v>
      </c>
      <c r="D713" s="94" t="s">
        <v>148</v>
      </c>
      <c r="E713" s="94" t="s">
        <v>434</v>
      </c>
      <c r="F713" s="94"/>
      <c r="G713" s="94"/>
      <c r="H713" s="95">
        <f>H714+H717</f>
        <v>90000</v>
      </c>
      <c r="I713" s="95">
        <f>I714+I717</f>
        <v>90000</v>
      </c>
      <c r="J713" s="95">
        <f>J714+J717</f>
        <v>90000</v>
      </c>
    </row>
    <row r="714" spans="1:10" x14ac:dyDescent="0.2">
      <c r="A714" s="93" t="s">
        <v>399</v>
      </c>
      <c r="B714" s="94" t="s">
        <v>108</v>
      </c>
      <c r="C714" s="94" t="s">
        <v>217</v>
      </c>
      <c r="D714" s="94" t="s">
        <v>148</v>
      </c>
      <c r="E714" s="94" t="s">
        <v>435</v>
      </c>
      <c r="F714" s="94"/>
      <c r="G714" s="94"/>
      <c r="H714" s="95">
        <f t="shared" ref="H714:J715" si="48">H715</f>
        <v>70000</v>
      </c>
      <c r="I714" s="95">
        <f t="shared" si="48"/>
        <v>70000</v>
      </c>
      <c r="J714" s="95">
        <f t="shared" si="48"/>
        <v>70000</v>
      </c>
    </row>
    <row r="715" spans="1:10" ht="12.75" customHeight="1" x14ac:dyDescent="0.2">
      <c r="A715" s="93" t="s">
        <v>452</v>
      </c>
      <c r="B715" s="94" t="s">
        <v>108</v>
      </c>
      <c r="C715" s="94" t="s">
        <v>217</v>
      </c>
      <c r="D715" s="94" t="s">
        <v>148</v>
      </c>
      <c r="E715" s="94" t="s">
        <v>596</v>
      </c>
      <c r="F715" s="94"/>
      <c r="G715" s="94"/>
      <c r="H715" s="95">
        <f t="shared" si="48"/>
        <v>70000</v>
      </c>
      <c r="I715" s="95">
        <f t="shared" si="48"/>
        <v>70000</v>
      </c>
      <c r="J715" s="95">
        <f t="shared" si="48"/>
        <v>70000</v>
      </c>
    </row>
    <row r="716" spans="1:10" x14ac:dyDescent="0.2">
      <c r="A716" s="96" t="s">
        <v>228</v>
      </c>
      <c r="B716" s="94" t="s">
        <v>108</v>
      </c>
      <c r="C716" s="94" t="s">
        <v>217</v>
      </c>
      <c r="D716" s="94" t="s">
        <v>148</v>
      </c>
      <c r="E716" s="94" t="s">
        <v>596</v>
      </c>
      <c r="F716" s="94" t="s">
        <v>226</v>
      </c>
      <c r="G716" s="94"/>
      <c r="H716" s="95">
        <v>70000</v>
      </c>
      <c r="I716" s="95">
        <v>70000</v>
      </c>
      <c r="J716" s="95">
        <v>70000</v>
      </c>
    </row>
    <row r="717" spans="1:10" x14ac:dyDescent="0.2">
      <c r="A717" s="93" t="s">
        <v>400</v>
      </c>
      <c r="B717" s="94" t="s">
        <v>108</v>
      </c>
      <c r="C717" s="94" t="s">
        <v>217</v>
      </c>
      <c r="D717" s="94" t="s">
        <v>148</v>
      </c>
      <c r="E717" s="94" t="s">
        <v>444</v>
      </c>
      <c r="F717" s="94"/>
      <c r="G717" s="94"/>
      <c r="H717" s="95">
        <f t="shared" ref="H717:J718" si="49">H718</f>
        <v>20000</v>
      </c>
      <c r="I717" s="95">
        <f t="shared" si="49"/>
        <v>20000</v>
      </c>
      <c r="J717" s="95">
        <f t="shared" si="49"/>
        <v>20000</v>
      </c>
    </row>
    <row r="718" spans="1:10" ht="12.75" customHeight="1" x14ac:dyDescent="0.2">
      <c r="A718" s="93" t="s">
        <v>452</v>
      </c>
      <c r="B718" s="94" t="s">
        <v>108</v>
      </c>
      <c r="C718" s="94" t="s">
        <v>217</v>
      </c>
      <c r="D718" s="94" t="s">
        <v>148</v>
      </c>
      <c r="E718" s="94" t="s">
        <v>597</v>
      </c>
      <c r="F718" s="94"/>
      <c r="G718" s="94"/>
      <c r="H718" s="95">
        <f t="shared" si="49"/>
        <v>20000</v>
      </c>
      <c r="I718" s="95">
        <f t="shared" si="49"/>
        <v>20000</v>
      </c>
      <c r="J718" s="95">
        <f t="shared" si="49"/>
        <v>20000</v>
      </c>
    </row>
    <row r="719" spans="1:10" x14ac:dyDescent="0.2">
      <c r="A719" s="96" t="s">
        <v>228</v>
      </c>
      <c r="B719" s="94" t="s">
        <v>108</v>
      </c>
      <c r="C719" s="94" t="s">
        <v>217</v>
      </c>
      <c r="D719" s="94" t="s">
        <v>148</v>
      </c>
      <c r="E719" s="94" t="s">
        <v>597</v>
      </c>
      <c r="F719" s="94" t="s">
        <v>226</v>
      </c>
      <c r="G719" s="94"/>
      <c r="H719" s="95">
        <v>20000</v>
      </c>
      <c r="I719" s="95">
        <v>20000</v>
      </c>
      <c r="J719" s="95">
        <v>20000</v>
      </c>
    </row>
    <row r="720" spans="1:10" ht="22.5" x14ac:dyDescent="0.2">
      <c r="A720" s="93" t="s">
        <v>290</v>
      </c>
      <c r="B720" s="94" t="s">
        <v>108</v>
      </c>
      <c r="C720" s="94" t="s">
        <v>217</v>
      </c>
      <c r="D720" s="94" t="s">
        <v>148</v>
      </c>
      <c r="E720" s="94" t="s">
        <v>436</v>
      </c>
      <c r="F720" s="94"/>
      <c r="G720" s="94"/>
      <c r="H720" s="95">
        <f t="shared" ref="H720:J721" si="50">H721</f>
        <v>218000</v>
      </c>
      <c r="I720" s="95">
        <f t="shared" si="50"/>
        <v>218000</v>
      </c>
      <c r="J720" s="95">
        <f t="shared" si="50"/>
        <v>218000</v>
      </c>
    </row>
    <row r="721" spans="1:10" ht="12.75" customHeight="1" x14ac:dyDescent="0.2">
      <c r="A721" s="93" t="s">
        <v>452</v>
      </c>
      <c r="B721" s="94" t="s">
        <v>108</v>
      </c>
      <c r="C721" s="94" t="s">
        <v>217</v>
      </c>
      <c r="D721" s="94" t="s">
        <v>148</v>
      </c>
      <c r="E721" s="94" t="s">
        <v>598</v>
      </c>
      <c r="F721" s="94"/>
      <c r="G721" s="94"/>
      <c r="H721" s="95">
        <f t="shared" si="50"/>
        <v>218000</v>
      </c>
      <c r="I721" s="95">
        <f t="shared" si="50"/>
        <v>218000</v>
      </c>
      <c r="J721" s="95">
        <f t="shared" si="50"/>
        <v>218000</v>
      </c>
    </row>
    <row r="722" spans="1:10" x14ac:dyDescent="0.2">
      <c r="A722" s="96" t="s">
        <v>228</v>
      </c>
      <c r="B722" s="94" t="s">
        <v>108</v>
      </c>
      <c r="C722" s="94" t="s">
        <v>217</v>
      </c>
      <c r="D722" s="94" t="s">
        <v>148</v>
      </c>
      <c r="E722" s="94" t="s">
        <v>598</v>
      </c>
      <c r="F722" s="94" t="s">
        <v>226</v>
      </c>
      <c r="G722" s="94"/>
      <c r="H722" s="95">
        <v>218000</v>
      </c>
      <c r="I722" s="95">
        <v>218000</v>
      </c>
      <c r="J722" s="95">
        <v>218000</v>
      </c>
    </row>
    <row r="723" spans="1:10" ht="24" x14ac:dyDescent="0.2">
      <c r="A723" s="24" t="s">
        <v>88</v>
      </c>
      <c r="B723" s="31" t="s">
        <v>109</v>
      </c>
      <c r="C723" s="33"/>
      <c r="D723" s="33"/>
      <c r="E723" s="34"/>
      <c r="F723" s="33"/>
      <c r="G723" s="33"/>
      <c r="H723" s="32">
        <f>H724+H733+H737+H741+H747+H752+H757</f>
        <v>121368717</v>
      </c>
      <c r="I723" s="32">
        <f>I724+I733+I737+I741+I747+I752+I757</f>
        <v>117921847</v>
      </c>
      <c r="J723" s="32">
        <f>J724+J733+J737+J741+J747+J752+J757</f>
        <v>119454117</v>
      </c>
    </row>
    <row r="724" spans="1:10" ht="22.5" x14ac:dyDescent="0.2">
      <c r="A724" s="93" t="s">
        <v>641</v>
      </c>
      <c r="B724" s="94" t="s">
        <v>109</v>
      </c>
      <c r="C724" s="94" t="s">
        <v>117</v>
      </c>
      <c r="D724" s="94" t="s">
        <v>148</v>
      </c>
      <c r="E724" s="94"/>
      <c r="F724" s="94"/>
      <c r="G724" s="94"/>
      <c r="H724" s="95">
        <f t="shared" ref="H724:J725" si="51">H725</f>
        <v>19020617</v>
      </c>
      <c r="I724" s="95">
        <f t="shared" si="51"/>
        <v>18999047</v>
      </c>
      <c r="J724" s="95">
        <f t="shared" si="51"/>
        <v>19020617</v>
      </c>
    </row>
    <row r="725" spans="1:10" x14ac:dyDescent="0.2">
      <c r="A725" s="96" t="s">
        <v>3</v>
      </c>
      <c r="B725" s="94" t="s">
        <v>109</v>
      </c>
      <c r="C725" s="94" t="s">
        <v>117</v>
      </c>
      <c r="D725" s="94" t="s">
        <v>148</v>
      </c>
      <c r="E725" s="94" t="s">
        <v>0</v>
      </c>
      <c r="F725" s="94"/>
      <c r="G725" s="94"/>
      <c r="H725" s="95">
        <f t="shared" si="51"/>
        <v>19020617</v>
      </c>
      <c r="I725" s="95">
        <f t="shared" si="51"/>
        <v>18999047</v>
      </c>
      <c r="J725" s="95">
        <f t="shared" si="51"/>
        <v>19020617</v>
      </c>
    </row>
    <row r="726" spans="1:10" ht="22.5" x14ac:dyDescent="0.2">
      <c r="A726" s="96" t="s">
        <v>432</v>
      </c>
      <c r="B726" s="94" t="s">
        <v>109</v>
      </c>
      <c r="C726" s="94" t="s">
        <v>117</v>
      </c>
      <c r="D726" s="94" t="s">
        <v>148</v>
      </c>
      <c r="E726" s="94" t="s">
        <v>602</v>
      </c>
      <c r="F726" s="94"/>
      <c r="G726" s="94"/>
      <c r="H726" s="95">
        <f>SUM(H727:H732)</f>
        <v>19020617</v>
      </c>
      <c r="I726" s="95">
        <f>SUM(I727:I732)</f>
        <v>18999047</v>
      </c>
      <c r="J726" s="95">
        <f>SUM(J727:J732)</f>
        <v>19020617</v>
      </c>
    </row>
    <row r="727" spans="1:10" ht="22.5" x14ac:dyDescent="0.2">
      <c r="A727" s="93" t="s">
        <v>123</v>
      </c>
      <c r="B727" s="94" t="s">
        <v>109</v>
      </c>
      <c r="C727" s="94" t="s">
        <v>117</v>
      </c>
      <c r="D727" s="94" t="s">
        <v>148</v>
      </c>
      <c r="E727" s="94" t="s">
        <v>602</v>
      </c>
      <c r="F727" s="94" t="s">
        <v>122</v>
      </c>
      <c r="G727" s="94"/>
      <c r="H727" s="95">
        <v>11947804</v>
      </c>
      <c r="I727" s="95">
        <v>11947804</v>
      </c>
      <c r="J727" s="95">
        <v>11947804</v>
      </c>
    </row>
    <row r="728" spans="1:10" ht="22.5" x14ac:dyDescent="0.2">
      <c r="A728" s="93" t="s">
        <v>126</v>
      </c>
      <c r="B728" s="94" t="s">
        <v>109</v>
      </c>
      <c r="C728" s="94" t="s">
        <v>117</v>
      </c>
      <c r="D728" s="94" t="s">
        <v>148</v>
      </c>
      <c r="E728" s="94" t="s">
        <v>602</v>
      </c>
      <c r="F728" s="94" t="s">
        <v>125</v>
      </c>
      <c r="G728" s="94"/>
      <c r="H728" s="95">
        <v>1000</v>
      </c>
      <c r="I728" s="95">
        <v>1000</v>
      </c>
      <c r="J728" s="95">
        <v>1000</v>
      </c>
    </row>
    <row r="729" spans="1:10" ht="33.75" x14ac:dyDescent="0.2">
      <c r="A729" s="97" t="s">
        <v>614</v>
      </c>
      <c r="B729" s="94" t="s">
        <v>109</v>
      </c>
      <c r="C729" s="94" t="s">
        <v>117</v>
      </c>
      <c r="D729" s="94" t="s">
        <v>148</v>
      </c>
      <c r="E729" s="94" t="s">
        <v>602</v>
      </c>
      <c r="F729" s="94" t="s">
        <v>613</v>
      </c>
      <c r="G729" s="94"/>
      <c r="H729" s="95">
        <v>3608237</v>
      </c>
      <c r="I729" s="95">
        <v>3608237</v>
      </c>
      <c r="J729" s="95">
        <v>3608237</v>
      </c>
    </row>
    <row r="730" spans="1:10" ht="22.5" x14ac:dyDescent="0.2">
      <c r="A730" s="93" t="s">
        <v>261</v>
      </c>
      <c r="B730" s="94" t="s">
        <v>109</v>
      </c>
      <c r="C730" s="94" t="s">
        <v>117</v>
      </c>
      <c r="D730" s="94" t="s">
        <v>148</v>
      </c>
      <c r="E730" s="94" t="s">
        <v>602</v>
      </c>
      <c r="F730" s="94" t="s">
        <v>260</v>
      </c>
      <c r="G730" s="94"/>
      <c r="H730" s="95">
        <v>2707686</v>
      </c>
      <c r="I730" s="95">
        <f>2707686-21570</f>
        <v>2686116</v>
      </c>
      <c r="J730" s="95">
        <v>2707686</v>
      </c>
    </row>
    <row r="731" spans="1:10" x14ac:dyDescent="0.2">
      <c r="A731" s="93" t="s">
        <v>624</v>
      </c>
      <c r="B731" s="94" t="s">
        <v>109</v>
      </c>
      <c r="C731" s="94" t="s">
        <v>117</v>
      </c>
      <c r="D731" s="94" t="s">
        <v>148</v>
      </c>
      <c r="E731" s="94" t="s">
        <v>602</v>
      </c>
      <c r="F731" s="94" t="s">
        <v>127</v>
      </c>
      <c r="G731" s="94"/>
      <c r="H731" s="95">
        <v>752890</v>
      </c>
      <c r="I731" s="95">
        <v>752890</v>
      </c>
      <c r="J731" s="95">
        <v>752890</v>
      </c>
    </row>
    <row r="732" spans="1:10" x14ac:dyDescent="0.2">
      <c r="A732" s="93" t="s">
        <v>131</v>
      </c>
      <c r="B732" s="94" t="s">
        <v>109</v>
      </c>
      <c r="C732" s="94" t="s">
        <v>117</v>
      </c>
      <c r="D732" s="94" t="s">
        <v>148</v>
      </c>
      <c r="E732" s="94" t="s">
        <v>602</v>
      </c>
      <c r="F732" s="94" t="s">
        <v>129</v>
      </c>
      <c r="G732" s="94"/>
      <c r="H732" s="95">
        <v>3000</v>
      </c>
      <c r="I732" s="95">
        <v>3000</v>
      </c>
      <c r="J732" s="95">
        <v>3000</v>
      </c>
    </row>
    <row r="733" spans="1:10" x14ac:dyDescent="0.2">
      <c r="A733" s="93" t="s">
        <v>230</v>
      </c>
      <c r="B733" s="94" t="s">
        <v>109</v>
      </c>
      <c r="C733" s="94" t="s">
        <v>120</v>
      </c>
      <c r="D733" s="94" t="s">
        <v>133</v>
      </c>
      <c r="E733" s="94"/>
      <c r="F733" s="94"/>
      <c r="G733" s="94"/>
      <c r="H733" s="95">
        <f>H734</f>
        <v>3765400</v>
      </c>
      <c r="I733" s="95">
        <f t="shared" ref="I733:J735" si="52">I734</f>
        <v>3821000</v>
      </c>
      <c r="J733" s="95">
        <f t="shared" si="52"/>
        <v>4012600</v>
      </c>
    </row>
    <row r="734" spans="1:10" x14ac:dyDescent="0.2">
      <c r="A734" s="96" t="s">
        <v>3</v>
      </c>
      <c r="B734" s="94" t="s">
        <v>109</v>
      </c>
      <c r="C734" s="94" t="s">
        <v>120</v>
      </c>
      <c r="D734" s="94" t="s">
        <v>133</v>
      </c>
      <c r="E734" s="94" t="s">
        <v>0</v>
      </c>
      <c r="F734" s="94"/>
      <c r="G734" s="94"/>
      <c r="H734" s="95">
        <f>H735</f>
        <v>3765400</v>
      </c>
      <c r="I734" s="95">
        <f t="shared" si="52"/>
        <v>3821000</v>
      </c>
      <c r="J734" s="95">
        <f t="shared" si="52"/>
        <v>4012600</v>
      </c>
    </row>
    <row r="735" spans="1:10" ht="22.5" x14ac:dyDescent="0.2">
      <c r="A735" s="93" t="s">
        <v>265</v>
      </c>
      <c r="B735" s="94" t="s">
        <v>109</v>
      </c>
      <c r="C735" s="94" t="s">
        <v>120</v>
      </c>
      <c r="D735" s="94" t="s">
        <v>133</v>
      </c>
      <c r="E735" s="94" t="s">
        <v>603</v>
      </c>
      <c r="F735" s="94"/>
      <c r="G735" s="94"/>
      <c r="H735" s="95">
        <f>H736</f>
        <v>3765400</v>
      </c>
      <c r="I735" s="95">
        <f t="shared" si="52"/>
        <v>3821000</v>
      </c>
      <c r="J735" s="95">
        <f t="shared" si="52"/>
        <v>4012600</v>
      </c>
    </row>
    <row r="736" spans="1:10" x14ac:dyDescent="0.2">
      <c r="A736" s="93" t="s">
        <v>232</v>
      </c>
      <c r="B736" s="94" t="s">
        <v>109</v>
      </c>
      <c r="C736" s="94" t="s">
        <v>120</v>
      </c>
      <c r="D736" s="94" t="s">
        <v>133</v>
      </c>
      <c r="E736" s="94" t="s">
        <v>603</v>
      </c>
      <c r="F736" s="94" t="s">
        <v>231</v>
      </c>
      <c r="G736" s="94" t="s">
        <v>291</v>
      </c>
      <c r="H736" s="100">
        <v>3765400</v>
      </c>
      <c r="I736" s="100">
        <v>3821000</v>
      </c>
      <c r="J736" s="100">
        <v>4012600</v>
      </c>
    </row>
    <row r="737" spans="1:10" x14ac:dyDescent="0.2">
      <c r="A737" s="116" t="s">
        <v>40</v>
      </c>
      <c r="B737" s="94" t="s">
        <v>109</v>
      </c>
      <c r="C737" s="94" t="s">
        <v>133</v>
      </c>
      <c r="D737" s="94" t="s">
        <v>217</v>
      </c>
      <c r="E737" s="94"/>
      <c r="F737" s="94"/>
      <c r="G737" s="94"/>
      <c r="H737" s="95">
        <f>H738</f>
        <v>1746800</v>
      </c>
      <c r="I737" s="95">
        <f t="shared" ref="I737:J739" si="53">I738</f>
        <v>1746800</v>
      </c>
      <c r="J737" s="95">
        <f t="shared" si="53"/>
        <v>1746800</v>
      </c>
    </row>
    <row r="738" spans="1:10" x14ac:dyDescent="0.2">
      <c r="A738" s="96" t="s">
        <v>3</v>
      </c>
      <c r="B738" s="94" t="s">
        <v>109</v>
      </c>
      <c r="C738" s="94" t="s">
        <v>133</v>
      </c>
      <c r="D738" s="94" t="s">
        <v>217</v>
      </c>
      <c r="E738" s="94" t="s">
        <v>0</v>
      </c>
      <c r="F738" s="94"/>
      <c r="G738" s="94"/>
      <c r="H738" s="95">
        <f>H739</f>
        <v>1746800</v>
      </c>
      <c r="I738" s="95">
        <f t="shared" si="53"/>
        <v>1746800</v>
      </c>
      <c r="J738" s="95">
        <f t="shared" si="53"/>
        <v>1746800</v>
      </c>
    </row>
    <row r="739" spans="1:10" ht="22.5" x14ac:dyDescent="0.2">
      <c r="A739" s="116" t="s">
        <v>39</v>
      </c>
      <c r="B739" s="94" t="s">
        <v>109</v>
      </c>
      <c r="C739" s="94" t="s">
        <v>133</v>
      </c>
      <c r="D739" s="94" t="s">
        <v>217</v>
      </c>
      <c r="E739" s="94" t="s">
        <v>313</v>
      </c>
      <c r="F739" s="94"/>
      <c r="G739" s="94"/>
      <c r="H739" s="95">
        <f>H740</f>
        <v>1746800</v>
      </c>
      <c r="I739" s="95">
        <f t="shared" si="53"/>
        <v>1746800</v>
      </c>
      <c r="J739" s="95">
        <f t="shared" si="53"/>
        <v>1746800</v>
      </c>
    </row>
    <row r="740" spans="1:10" ht="24" customHeight="1" x14ac:dyDescent="0.2">
      <c r="A740" s="93" t="s">
        <v>184</v>
      </c>
      <c r="B740" s="94" t="s">
        <v>109</v>
      </c>
      <c r="C740" s="94" t="s">
        <v>133</v>
      </c>
      <c r="D740" s="94" t="s">
        <v>217</v>
      </c>
      <c r="E740" s="94" t="s">
        <v>313</v>
      </c>
      <c r="F740" s="94" t="s">
        <v>183</v>
      </c>
      <c r="G740" s="94" t="s">
        <v>291</v>
      </c>
      <c r="H740" s="100">
        <v>1746800</v>
      </c>
      <c r="I740" s="100">
        <v>1746800</v>
      </c>
      <c r="J740" s="100">
        <v>1746800</v>
      </c>
    </row>
    <row r="741" spans="1:10" x14ac:dyDescent="0.2">
      <c r="A741" s="93" t="s">
        <v>264</v>
      </c>
      <c r="B741" s="94" t="s">
        <v>109</v>
      </c>
      <c r="C741" s="94" t="s">
        <v>142</v>
      </c>
      <c r="D741" s="94" t="s">
        <v>120</v>
      </c>
      <c r="E741" s="94"/>
      <c r="F741" s="94"/>
      <c r="G741" s="94"/>
      <c r="H741" s="95">
        <f t="shared" ref="H741:J743" si="54">H742</f>
        <v>18996200</v>
      </c>
      <c r="I741" s="95">
        <f t="shared" si="54"/>
        <v>23635800</v>
      </c>
      <c r="J741" s="95">
        <f t="shared" si="54"/>
        <v>23635800</v>
      </c>
    </row>
    <row r="742" spans="1:10" ht="22.5" customHeight="1" x14ac:dyDescent="0.2">
      <c r="A742" s="96" t="s">
        <v>46</v>
      </c>
      <c r="B742" s="94" t="s">
        <v>109</v>
      </c>
      <c r="C742" s="94" t="s">
        <v>142</v>
      </c>
      <c r="D742" s="94" t="s">
        <v>120</v>
      </c>
      <c r="E742" s="94" t="s">
        <v>407</v>
      </c>
      <c r="F742" s="94"/>
      <c r="G742" s="94"/>
      <c r="H742" s="95">
        <f t="shared" si="54"/>
        <v>18996200</v>
      </c>
      <c r="I742" s="95">
        <f t="shared" si="54"/>
        <v>23635800</v>
      </c>
      <c r="J742" s="95">
        <f t="shared" si="54"/>
        <v>23635800</v>
      </c>
    </row>
    <row r="743" spans="1:10" x14ac:dyDescent="0.2">
      <c r="A743" s="108" t="s">
        <v>611</v>
      </c>
      <c r="B743" s="94" t="s">
        <v>109</v>
      </c>
      <c r="C743" s="94" t="s">
        <v>142</v>
      </c>
      <c r="D743" s="94" t="s">
        <v>120</v>
      </c>
      <c r="E743" s="94" t="s">
        <v>610</v>
      </c>
      <c r="F743" s="94"/>
      <c r="G743" s="94"/>
      <c r="H743" s="95">
        <f t="shared" si="54"/>
        <v>18996200</v>
      </c>
      <c r="I743" s="95">
        <f t="shared" si="54"/>
        <v>23635800</v>
      </c>
      <c r="J743" s="95">
        <f t="shared" si="54"/>
        <v>23635800</v>
      </c>
    </row>
    <row r="744" spans="1:10" ht="45" x14ac:dyDescent="0.2">
      <c r="A744" s="93" t="s">
        <v>154</v>
      </c>
      <c r="B744" s="94" t="s">
        <v>109</v>
      </c>
      <c r="C744" s="94" t="s">
        <v>142</v>
      </c>
      <c r="D744" s="94" t="s">
        <v>120</v>
      </c>
      <c r="E744" s="94" t="s">
        <v>604</v>
      </c>
      <c r="F744" s="94"/>
      <c r="G744" s="94"/>
      <c r="H744" s="95">
        <f>H745+H746</f>
        <v>18996200</v>
      </c>
      <c r="I744" s="95">
        <f>I745+I746</f>
        <v>23635800</v>
      </c>
      <c r="J744" s="95">
        <f>J745+J746</f>
        <v>23635800</v>
      </c>
    </row>
    <row r="745" spans="1:10" x14ac:dyDescent="0.2">
      <c r="A745" s="93" t="s">
        <v>30</v>
      </c>
      <c r="B745" s="94" t="s">
        <v>109</v>
      </c>
      <c r="C745" s="94" t="s">
        <v>142</v>
      </c>
      <c r="D745" s="94" t="s">
        <v>120</v>
      </c>
      <c r="E745" s="94" t="s">
        <v>604</v>
      </c>
      <c r="F745" s="94" t="s">
        <v>280</v>
      </c>
      <c r="G745" s="94"/>
      <c r="H745" s="95">
        <v>380000</v>
      </c>
      <c r="I745" s="95">
        <v>380000</v>
      </c>
      <c r="J745" s="95">
        <v>380000</v>
      </c>
    </row>
    <row r="746" spans="1:10" x14ac:dyDescent="0.2">
      <c r="A746" s="93" t="s">
        <v>30</v>
      </c>
      <c r="B746" s="94" t="s">
        <v>109</v>
      </c>
      <c r="C746" s="94" t="s">
        <v>142</v>
      </c>
      <c r="D746" s="94" t="s">
        <v>120</v>
      </c>
      <c r="E746" s="94" t="s">
        <v>604</v>
      </c>
      <c r="F746" s="94" t="s">
        <v>280</v>
      </c>
      <c r="G746" s="94" t="s">
        <v>291</v>
      </c>
      <c r="H746" s="100">
        <v>18616200</v>
      </c>
      <c r="I746" s="100">
        <v>23255800</v>
      </c>
      <c r="J746" s="100">
        <v>23255800</v>
      </c>
    </row>
    <row r="747" spans="1:10" x14ac:dyDescent="0.2">
      <c r="A747" s="93" t="s">
        <v>279</v>
      </c>
      <c r="B747" s="94" t="s">
        <v>109</v>
      </c>
      <c r="C747" s="94" t="s">
        <v>142</v>
      </c>
      <c r="D747" s="94" t="s">
        <v>133</v>
      </c>
      <c r="E747" s="94"/>
      <c r="F747" s="94"/>
      <c r="G747" s="94"/>
      <c r="H747" s="95">
        <f t="shared" ref="H747:J748" si="55">H748</f>
        <v>26460700</v>
      </c>
      <c r="I747" s="95">
        <f t="shared" si="55"/>
        <v>29416200</v>
      </c>
      <c r="J747" s="95">
        <f t="shared" si="55"/>
        <v>30735300</v>
      </c>
    </row>
    <row r="748" spans="1:10" ht="22.5" x14ac:dyDescent="0.2">
      <c r="A748" s="96" t="s">
        <v>4</v>
      </c>
      <c r="B748" s="94" t="s">
        <v>109</v>
      </c>
      <c r="C748" s="94" t="s">
        <v>142</v>
      </c>
      <c r="D748" s="94" t="s">
        <v>133</v>
      </c>
      <c r="E748" s="94" t="s">
        <v>421</v>
      </c>
      <c r="F748" s="94"/>
      <c r="G748" s="94"/>
      <c r="H748" s="95">
        <f t="shared" si="55"/>
        <v>26460700</v>
      </c>
      <c r="I748" s="95">
        <f t="shared" si="55"/>
        <v>29416200</v>
      </c>
      <c r="J748" s="95">
        <f t="shared" si="55"/>
        <v>30735300</v>
      </c>
    </row>
    <row r="749" spans="1:10" x14ac:dyDescent="0.2">
      <c r="A749" s="111" t="s">
        <v>84</v>
      </c>
      <c r="B749" s="94" t="s">
        <v>109</v>
      </c>
      <c r="C749" s="94" t="s">
        <v>142</v>
      </c>
      <c r="D749" s="94" t="s">
        <v>133</v>
      </c>
      <c r="E749" s="109" t="s">
        <v>605</v>
      </c>
      <c r="F749" s="94"/>
      <c r="G749" s="94"/>
      <c r="H749" s="95">
        <f>H750+H751</f>
        <v>26460700</v>
      </c>
      <c r="I749" s="95">
        <f>I750+I751</f>
        <v>29416200</v>
      </c>
      <c r="J749" s="95">
        <f>J750+J751</f>
        <v>30735300</v>
      </c>
    </row>
    <row r="750" spans="1:10" x14ac:dyDescent="0.2">
      <c r="A750" s="93" t="s">
        <v>30</v>
      </c>
      <c r="B750" s="94" t="s">
        <v>109</v>
      </c>
      <c r="C750" s="94" t="s">
        <v>142</v>
      </c>
      <c r="D750" s="94" t="s">
        <v>133</v>
      </c>
      <c r="E750" s="109" t="s">
        <v>605</v>
      </c>
      <c r="F750" s="94" t="s">
        <v>280</v>
      </c>
      <c r="G750" s="94"/>
      <c r="H750" s="95">
        <v>1000000</v>
      </c>
      <c r="I750" s="95">
        <v>1000000</v>
      </c>
      <c r="J750" s="95">
        <v>1000000</v>
      </c>
    </row>
    <row r="751" spans="1:10" x14ac:dyDescent="0.2">
      <c r="A751" s="93" t="s">
        <v>30</v>
      </c>
      <c r="B751" s="94" t="s">
        <v>109</v>
      </c>
      <c r="C751" s="94" t="s">
        <v>142</v>
      </c>
      <c r="D751" s="94" t="s">
        <v>133</v>
      </c>
      <c r="E751" s="109" t="s">
        <v>605</v>
      </c>
      <c r="F751" s="94" t="s">
        <v>280</v>
      </c>
      <c r="G751" s="94" t="s">
        <v>291</v>
      </c>
      <c r="H751" s="100">
        <v>25460700</v>
      </c>
      <c r="I751" s="100">
        <v>28416200</v>
      </c>
      <c r="J751" s="100">
        <v>29735300</v>
      </c>
    </row>
    <row r="752" spans="1:10" x14ac:dyDescent="0.2">
      <c r="A752" s="106" t="s">
        <v>149</v>
      </c>
      <c r="B752" s="94" t="s">
        <v>109</v>
      </c>
      <c r="C752" s="94" t="s">
        <v>148</v>
      </c>
      <c r="D752" s="94" t="s">
        <v>142</v>
      </c>
      <c r="E752" s="94"/>
      <c r="F752" s="94"/>
      <c r="G752" s="94"/>
      <c r="H752" s="95">
        <f>H753</f>
        <v>1000000</v>
      </c>
      <c r="I752" s="95">
        <f t="shared" ref="I752:J755" si="56">I753</f>
        <v>0</v>
      </c>
      <c r="J752" s="95">
        <f t="shared" si="56"/>
        <v>0</v>
      </c>
    </row>
    <row r="753" spans="1:10" ht="28.5" customHeight="1" x14ac:dyDescent="0.2">
      <c r="A753" s="135" t="s">
        <v>533</v>
      </c>
      <c r="B753" s="94" t="s">
        <v>109</v>
      </c>
      <c r="C753" s="94" t="s">
        <v>148</v>
      </c>
      <c r="D753" s="94" t="s">
        <v>142</v>
      </c>
      <c r="E753" s="94" t="s">
        <v>606</v>
      </c>
      <c r="F753" s="94"/>
      <c r="G753" s="94"/>
      <c r="H753" s="95">
        <f>H755</f>
        <v>1000000</v>
      </c>
      <c r="I753" s="95">
        <f>I755</f>
        <v>0</v>
      </c>
      <c r="J753" s="95">
        <f>J755</f>
        <v>0</v>
      </c>
    </row>
    <row r="754" spans="1:10" ht="28.5" customHeight="1" x14ac:dyDescent="0.2">
      <c r="A754" s="130" t="s">
        <v>86</v>
      </c>
      <c r="B754" s="94" t="s">
        <v>109</v>
      </c>
      <c r="C754" s="94" t="s">
        <v>148</v>
      </c>
      <c r="D754" s="94" t="s">
        <v>142</v>
      </c>
      <c r="E754" s="94" t="s">
        <v>85</v>
      </c>
      <c r="F754" s="94"/>
      <c r="G754" s="94"/>
      <c r="H754" s="95">
        <f>H755</f>
        <v>1000000</v>
      </c>
      <c r="I754" s="95">
        <f>I755</f>
        <v>0</v>
      </c>
      <c r="J754" s="95">
        <f>J755</f>
        <v>0</v>
      </c>
    </row>
    <row r="755" spans="1:10" ht="22.5" x14ac:dyDescent="0.2">
      <c r="A755" s="97" t="s">
        <v>607</v>
      </c>
      <c r="B755" s="94" t="s">
        <v>109</v>
      </c>
      <c r="C755" s="94" t="s">
        <v>148</v>
      </c>
      <c r="D755" s="94" t="s">
        <v>142</v>
      </c>
      <c r="E755" s="94" t="s">
        <v>85</v>
      </c>
      <c r="F755" s="94"/>
      <c r="G755" s="94"/>
      <c r="H755" s="95">
        <f>H756</f>
        <v>1000000</v>
      </c>
      <c r="I755" s="95">
        <f t="shared" si="56"/>
        <v>0</v>
      </c>
      <c r="J755" s="95">
        <f t="shared" si="56"/>
        <v>0</v>
      </c>
    </row>
    <row r="756" spans="1:10" x14ac:dyDescent="0.2">
      <c r="A756" s="93" t="s">
        <v>30</v>
      </c>
      <c r="B756" s="94" t="s">
        <v>109</v>
      </c>
      <c r="C756" s="94" t="s">
        <v>148</v>
      </c>
      <c r="D756" s="94" t="s">
        <v>142</v>
      </c>
      <c r="E756" s="94" t="s">
        <v>85</v>
      </c>
      <c r="F756" s="94" t="s">
        <v>280</v>
      </c>
      <c r="G756" s="94"/>
      <c r="H756" s="95">
        <v>1000000</v>
      </c>
      <c r="I756" s="95"/>
      <c r="J756" s="95"/>
    </row>
    <row r="757" spans="1:10" ht="22.5" x14ac:dyDescent="0.2">
      <c r="A757" s="93" t="s">
        <v>24</v>
      </c>
      <c r="B757" s="94" t="s">
        <v>109</v>
      </c>
      <c r="C757" s="94" t="s">
        <v>233</v>
      </c>
      <c r="D757" s="94" t="s">
        <v>117</v>
      </c>
      <c r="E757" s="94"/>
      <c r="F757" s="94"/>
      <c r="G757" s="94"/>
      <c r="H757" s="95">
        <f>H758</f>
        <v>50379000</v>
      </c>
      <c r="I757" s="95">
        <f t="shared" ref="I757:J759" si="57">I758</f>
        <v>40303000</v>
      </c>
      <c r="J757" s="95">
        <f t="shared" si="57"/>
        <v>40303000</v>
      </c>
    </row>
    <row r="758" spans="1:10" x14ac:dyDescent="0.2">
      <c r="A758" s="96" t="s">
        <v>3</v>
      </c>
      <c r="B758" s="94" t="s">
        <v>109</v>
      </c>
      <c r="C758" s="94" t="s">
        <v>233</v>
      </c>
      <c r="D758" s="94" t="s">
        <v>117</v>
      </c>
      <c r="E758" s="94" t="s">
        <v>0</v>
      </c>
      <c r="F758" s="94"/>
      <c r="G758" s="94"/>
      <c r="H758" s="95">
        <f>H759</f>
        <v>50379000</v>
      </c>
      <c r="I758" s="95">
        <f t="shared" si="57"/>
        <v>40303000</v>
      </c>
      <c r="J758" s="95">
        <f t="shared" si="57"/>
        <v>40303000</v>
      </c>
    </row>
    <row r="759" spans="1:10" ht="33.75" x14ac:dyDescent="0.2">
      <c r="A759" s="93" t="s">
        <v>387</v>
      </c>
      <c r="B759" s="94" t="s">
        <v>109</v>
      </c>
      <c r="C759" s="94" t="s">
        <v>233</v>
      </c>
      <c r="D759" s="94" t="s">
        <v>117</v>
      </c>
      <c r="E759" s="94" t="s">
        <v>534</v>
      </c>
      <c r="F759" s="94"/>
      <c r="G759" s="94"/>
      <c r="H759" s="95">
        <f>H760</f>
        <v>50379000</v>
      </c>
      <c r="I759" s="95">
        <f t="shared" si="57"/>
        <v>40303000</v>
      </c>
      <c r="J759" s="95">
        <f t="shared" si="57"/>
        <v>40303000</v>
      </c>
    </row>
    <row r="760" spans="1:10" x14ac:dyDescent="0.2">
      <c r="A760" s="93" t="s">
        <v>235</v>
      </c>
      <c r="B760" s="94" t="s">
        <v>109</v>
      </c>
      <c r="C760" s="94" t="s">
        <v>233</v>
      </c>
      <c r="D760" s="94" t="s">
        <v>117</v>
      </c>
      <c r="E760" s="94" t="s">
        <v>534</v>
      </c>
      <c r="F760" s="94" t="s">
        <v>234</v>
      </c>
      <c r="G760" s="94" t="s">
        <v>291</v>
      </c>
      <c r="H760" s="100">
        <v>50379000</v>
      </c>
      <c r="I760" s="100">
        <v>40303000</v>
      </c>
      <c r="J760" s="100">
        <v>40303000</v>
      </c>
    </row>
    <row r="761" spans="1:10" x14ac:dyDescent="0.2">
      <c r="A761" s="8"/>
      <c r="B761" s="19"/>
      <c r="C761" s="8"/>
      <c r="D761" s="8"/>
      <c r="E761" s="17"/>
      <c r="F761" s="8"/>
      <c r="G761" s="8"/>
      <c r="H761" s="18"/>
    </row>
    <row r="762" spans="1:10" x14ac:dyDescent="0.2">
      <c r="A762" s="8"/>
      <c r="B762" s="19"/>
      <c r="C762" s="8"/>
      <c r="D762" s="8"/>
      <c r="E762" s="17"/>
      <c r="F762" s="8"/>
      <c r="G762" s="8"/>
      <c r="H762" s="18"/>
    </row>
    <row r="763" spans="1:10" ht="16.5" x14ac:dyDescent="0.25">
      <c r="A763" s="35"/>
      <c r="B763" s="19"/>
      <c r="C763" s="8"/>
      <c r="D763" s="8"/>
      <c r="E763" s="17"/>
      <c r="F763" s="8"/>
      <c r="G763" s="8"/>
      <c r="H763" s="18"/>
    </row>
    <row r="764" spans="1:10" ht="16.5" x14ac:dyDescent="0.25">
      <c r="A764" s="35"/>
      <c r="B764" s="19"/>
      <c r="C764" s="8"/>
      <c r="D764" s="8"/>
      <c r="E764" s="17"/>
      <c r="F764" s="8"/>
      <c r="G764" s="8"/>
      <c r="H764" s="36"/>
    </row>
    <row r="765" spans="1:10" x14ac:dyDescent="0.2">
      <c r="A765" s="8"/>
      <c r="B765" s="19"/>
      <c r="C765" s="8"/>
      <c r="D765" s="8"/>
      <c r="E765" s="17"/>
      <c r="F765" s="8"/>
      <c r="G765" s="8"/>
      <c r="H765" s="18"/>
    </row>
    <row r="766" spans="1:10" x14ac:dyDescent="0.2">
      <c r="A766" s="8"/>
      <c r="B766" s="19"/>
      <c r="C766" s="8"/>
      <c r="D766" s="8"/>
      <c r="E766" s="17"/>
      <c r="F766" s="8"/>
      <c r="G766" s="8"/>
      <c r="H766" s="18"/>
    </row>
    <row r="767" spans="1:10" x14ac:dyDescent="0.2">
      <c r="A767" s="8"/>
      <c r="B767" s="19"/>
      <c r="C767" s="8"/>
      <c r="D767" s="8"/>
      <c r="E767" s="17"/>
      <c r="F767" s="8"/>
      <c r="G767" s="8"/>
      <c r="H767" s="18"/>
    </row>
    <row r="768" spans="1:10" x14ac:dyDescent="0.2">
      <c r="A768" s="8"/>
      <c r="B768" s="19"/>
      <c r="C768" s="8"/>
      <c r="D768" s="8"/>
      <c r="E768" s="17"/>
      <c r="F768" s="8"/>
      <c r="G768" s="8"/>
      <c r="H768" s="18"/>
    </row>
    <row r="769" spans="1:8" x14ac:dyDescent="0.2">
      <c r="A769" s="8"/>
      <c r="B769" s="19"/>
      <c r="C769" s="8"/>
      <c r="D769" s="8"/>
      <c r="E769" s="17"/>
      <c r="F769" s="8"/>
      <c r="G769" s="8"/>
      <c r="H769" s="18"/>
    </row>
    <row r="770" spans="1:8" x14ac:dyDescent="0.2">
      <c r="A770" s="8"/>
      <c r="B770" s="19"/>
      <c r="C770" s="8"/>
      <c r="D770" s="8"/>
      <c r="E770" s="17"/>
      <c r="F770" s="8"/>
      <c r="G770" s="8"/>
      <c r="H770" s="18"/>
    </row>
    <row r="771" spans="1:8" x14ac:dyDescent="0.2">
      <c r="A771" s="8"/>
      <c r="B771" s="19"/>
      <c r="C771" s="8"/>
      <c r="D771" s="8"/>
      <c r="E771" s="17"/>
      <c r="F771" s="8"/>
      <c r="G771" s="8"/>
      <c r="H771" s="18"/>
    </row>
    <row r="772" spans="1:8" x14ac:dyDescent="0.2">
      <c r="A772" s="8"/>
      <c r="B772" s="19"/>
      <c r="C772" s="8"/>
      <c r="D772" s="8"/>
      <c r="E772" s="17"/>
      <c r="F772" s="8"/>
      <c r="G772" s="8"/>
      <c r="H772" s="18"/>
    </row>
    <row r="773" spans="1:8" x14ac:dyDescent="0.2">
      <c r="A773" s="8"/>
      <c r="B773" s="19"/>
      <c r="C773" s="8"/>
      <c r="D773" s="8"/>
      <c r="E773" s="17"/>
      <c r="F773" s="8"/>
      <c r="G773" s="8"/>
      <c r="H773" s="18"/>
    </row>
    <row r="774" spans="1:8" x14ac:dyDescent="0.2">
      <c r="A774" s="8"/>
      <c r="B774" s="19"/>
      <c r="C774" s="8"/>
      <c r="D774" s="8"/>
      <c r="E774" s="17"/>
      <c r="F774" s="8"/>
      <c r="G774" s="8"/>
      <c r="H774" s="18"/>
    </row>
    <row r="775" spans="1:8" x14ac:dyDescent="0.2">
      <c r="A775" s="8"/>
      <c r="B775" s="19"/>
      <c r="C775" s="8"/>
      <c r="D775" s="8"/>
      <c r="E775" s="17"/>
      <c r="F775" s="8"/>
      <c r="G775" s="8"/>
      <c r="H775" s="18"/>
    </row>
    <row r="776" spans="1:8" x14ac:dyDescent="0.2">
      <c r="A776" s="8"/>
      <c r="B776" s="19"/>
      <c r="C776" s="8"/>
      <c r="D776" s="8"/>
      <c r="E776" s="17"/>
      <c r="F776" s="8"/>
      <c r="G776" s="8"/>
      <c r="H776" s="18"/>
    </row>
    <row r="777" spans="1:8" x14ac:dyDescent="0.2">
      <c r="A777" s="8"/>
      <c r="B777" s="19"/>
      <c r="C777" s="8"/>
      <c r="D777" s="8"/>
      <c r="E777" s="17"/>
      <c r="F777" s="8"/>
      <c r="G777" s="8"/>
      <c r="H777" s="18"/>
    </row>
    <row r="778" spans="1:8" x14ac:dyDescent="0.2">
      <c r="A778" s="8"/>
      <c r="B778" s="19"/>
      <c r="C778" s="8"/>
      <c r="D778" s="8"/>
      <c r="E778" s="17"/>
      <c r="F778" s="8"/>
      <c r="G778" s="8"/>
      <c r="H778" s="18"/>
    </row>
    <row r="779" spans="1:8" x14ac:dyDescent="0.2">
      <c r="A779" s="8"/>
      <c r="B779" s="19"/>
      <c r="C779" s="8"/>
      <c r="D779" s="8"/>
      <c r="E779" s="17"/>
      <c r="F779" s="8"/>
      <c r="G779" s="8"/>
      <c r="H779" s="18"/>
    </row>
    <row r="780" spans="1:8" x14ac:dyDescent="0.2">
      <c r="A780" s="8"/>
      <c r="B780" s="19"/>
      <c r="C780" s="8"/>
      <c r="D780" s="8"/>
      <c r="E780" s="17"/>
      <c r="F780" s="8"/>
      <c r="G780" s="8"/>
      <c r="H780" s="18"/>
    </row>
    <row r="781" spans="1:8" x14ac:dyDescent="0.2">
      <c r="A781" s="8"/>
      <c r="B781" s="19"/>
      <c r="C781" s="8"/>
      <c r="D781" s="8"/>
      <c r="E781" s="17"/>
      <c r="F781" s="8"/>
      <c r="G781" s="8"/>
      <c r="H781" s="18"/>
    </row>
    <row r="782" spans="1:8" x14ac:dyDescent="0.2">
      <c r="A782" s="8"/>
      <c r="B782" s="19"/>
      <c r="C782" s="8"/>
      <c r="D782" s="8"/>
      <c r="E782" s="17"/>
      <c r="F782" s="8"/>
      <c r="G782" s="8"/>
      <c r="H782" s="18"/>
    </row>
    <row r="783" spans="1:8" x14ac:dyDescent="0.2">
      <c r="A783" s="8"/>
      <c r="B783" s="19"/>
      <c r="C783" s="8"/>
      <c r="D783" s="8"/>
      <c r="E783" s="17"/>
      <c r="F783" s="8"/>
      <c r="G783" s="8"/>
      <c r="H783" s="18"/>
    </row>
    <row r="784" spans="1:8" x14ac:dyDescent="0.2">
      <c r="A784" s="8"/>
      <c r="B784" s="19"/>
      <c r="C784" s="8"/>
      <c r="D784" s="8"/>
      <c r="E784" s="17"/>
      <c r="F784" s="8"/>
      <c r="G784" s="8"/>
      <c r="H784" s="18"/>
    </row>
    <row r="785" spans="1:8" x14ac:dyDescent="0.2">
      <c r="A785" s="8"/>
      <c r="B785" s="19"/>
      <c r="C785" s="8"/>
      <c r="D785" s="8"/>
      <c r="E785" s="17"/>
      <c r="F785" s="8"/>
      <c r="G785" s="8"/>
      <c r="H785" s="18"/>
    </row>
    <row r="786" spans="1:8" x14ac:dyDescent="0.2">
      <c r="A786" s="8"/>
      <c r="B786" s="19"/>
      <c r="C786" s="8"/>
      <c r="D786" s="8"/>
      <c r="E786" s="17"/>
      <c r="F786" s="8"/>
      <c r="G786" s="8"/>
      <c r="H786" s="18"/>
    </row>
    <row r="787" spans="1:8" x14ac:dyDescent="0.2">
      <c r="A787" s="8"/>
      <c r="B787" s="19"/>
      <c r="C787" s="8"/>
      <c r="D787" s="8"/>
      <c r="E787" s="17"/>
      <c r="F787" s="8"/>
      <c r="G787" s="8"/>
      <c r="H787" s="18"/>
    </row>
    <row r="788" spans="1:8" x14ac:dyDescent="0.2">
      <c r="A788" s="8"/>
      <c r="B788" s="19"/>
      <c r="C788" s="8"/>
      <c r="D788" s="8"/>
      <c r="E788" s="17"/>
      <c r="F788" s="8"/>
      <c r="G788" s="8"/>
      <c r="H788" s="18"/>
    </row>
    <row r="789" spans="1:8" x14ac:dyDescent="0.2">
      <c r="A789" s="8"/>
      <c r="B789" s="19"/>
      <c r="C789" s="8"/>
      <c r="D789" s="8"/>
      <c r="E789" s="17"/>
      <c r="F789" s="8"/>
      <c r="G789" s="8"/>
      <c r="H789" s="18"/>
    </row>
    <row r="790" spans="1:8" x14ac:dyDescent="0.2">
      <c r="A790" s="8"/>
      <c r="B790" s="19"/>
      <c r="C790" s="8"/>
      <c r="D790" s="8"/>
      <c r="E790" s="17"/>
      <c r="F790" s="8"/>
      <c r="G790" s="8"/>
      <c r="H790" s="18"/>
    </row>
    <row r="791" spans="1:8" x14ac:dyDescent="0.2">
      <c r="A791" s="8"/>
      <c r="B791" s="19"/>
      <c r="C791" s="8"/>
      <c r="D791" s="8"/>
      <c r="E791" s="17"/>
      <c r="F791" s="8"/>
      <c r="G791" s="8"/>
      <c r="H791" s="18"/>
    </row>
    <row r="792" spans="1:8" x14ac:dyDescent="0.2">
      <c r="A792" s="8"/>
      <c r="B792" s="19"/>
      <c r="C792" s="8"/>
      <c r="D792" s="8"/>
      <c r="E792" s="17"/>
      <c r="F792" s="8"/>
      <c r="G792" s="8"/>
      <c r="H792" s="18"/>
    </row>
    <row r="793" spans="1:8" x14ac:dyDescent="0.2">
      <c r="A793" s="8"/>
      <c r="B793" s="19"/>
      <c r="C793" s="8"/>
      <c r="D793" s="8"/>
      <c r="E793" s="17"/>
      <c r="F793" s="8"/>
      <c r="G793" s="8"/>
      <c r="H793" s="18"/>
    </row>
    <row r="794" spans="1:8" x14ac:dyDescent="0.2">
      <c r="A794" s="8"/>
      <c r="B794" s="19"/>
      <c r="C794" s="8"/>
      <c r="D794" s="8"/>
      <c r="E794" s="17"/>
      <c r="F794" s="8"/>
      <c r="G794" s="8"/>
      <c r="H794" s="18"/>
    </row>
    <row r="795" spans="1:8" x14ac:dyDescent="0.2">
      <c r="A795" s="8"/>
      <c r="B795" s="19"/>
      <c r="C795" s="8"/>
      <c r="D795" s="8"/>
      <c r="E795" s="17"/>
      <c r="F795" s="8"/>
      <c r="G795" s="8"/>
      <c r="H795" s="18"/>
    </row>
    <row r="796" spans="1:8" x14ac:dyDescent="0.2">
      <c r="A796" s="8"/>
      <c r="B796" s="19"/>
      <c r="C796" s="8"/>
      <c r="D796" s="8"/>
      <c r="E796" s="17"/>
      <c r="F796" s="8"/>
      <c r="G796" s="8"/>
      <c r="H796" s="18"/>
    </row>
    <row r="797" spans="1:8" x14ac:dyDescent="0.2">
      <c r="A797" s="8"/>
      <c r="B797" s="19"/>
      <c r="C797" s="8"/>
      <c r="D797" s="8"/>
      <c r="E797" s="17"/>
      <c r="F797" s="8"/>
      <c r="G797" s="8"/>
      <c r="H797" s="18"/>
    </row>
    <row r="798" spans="1:8" x14ac:dyDescent="0.2">
      <c r="A798" s="8"/>
      <c r="B798" s="19"/>
      <c r="C798" s="8"/>
      <c r="D798" s="8"/>
      <c r="E798" s="17"/>
      <c r="F798" s="8"/>
      <c r="G798" s="8"/>
      <c r="H798" s="18"/>
    </row>
    <row r="799" spans="1:8" x14ac:dyDescent="0.2">
      <c r="A799" s="8"/>
      <c r="B799" s="19"/>
      <c r="C799" s="8"/>
      <c r="D799" s="8"/>
      <c r="E799" s="17"/>
      <c r="F799" s="8"/>
      <c r="G799" s="8"/>
      <c r="H799" s="18"/>
    </row>
    <row r="800" spans="1:8" x14ac:dyDescent="0.2">
      <c r="A800" s="8"/>
      <c r="B800" s="19"/>
      <c r="C800" s="8"/>
      <c r="D800" s="8"/>
      <c r="E800" s="17"/>
      <c r="F800" s="8"/>
      <c r="G800" s="8"/>
      <c r="H800" s="18"/>
    </row>
    <row r="801" spans="1:8" x14ac:dyDescent="0.2">
      <c r="A801" s="8"/>
      <c r="B801" s="19"/>
      <c r="C801" s="8"/>
      <c r="D801" s="8"/>
      <c r="E801" s="17"/>
      <c r="F801" s="8"/>
      <c r="G801" s="8"/>
      <c r="H801" s="18"/>
    </row>
    <row r="802" spans="1:8" x14ac:dyDescent="0.2">
      <c r="A802" s="8"/>
      <c r="B802" s="19"/>
      <c r="C802" s="8"/>
      <c r="D802" s="8"/>
      <c r="E802" s="17"/>
      <c r="F802" s="8"/>
      <c r="G802" s="8"/>
      <c r="H802" s="18"/>
    </row>
    <row r="803" spans="1:8" x14ac:dyDescent="0.2">
      <c r="A803" s="8"/>
      <c r="B803" s="19"/>
      <c r="C803" s="8"/>
      <c r="D803" s="8"/>
      <c r="E803" s="17"/>
      <c r="F803" s="8"/>
      <c r="G803" s="8"/>
      <c r="H803" s="18"/>
    </row>
    <row r="804" spans="1:8" x14ac:dyDescent="0.2">
      <c r="A804" s="8"/>
      <c r="B804" s="19"/>
      <c r="C804" s="8"/>
      <c r="D804" s="8"/>
      <c r="E804" s="17"/>
      <c r="F804" s="8"/>
      <c r="G804" s="8"/>
      <c r="H804" s="18"/>
    </row>
    <row r="805" spans="1:8" x14ac:dyDescent="0.2">
      <c r="A805" s="8"/>
      <c r="B805" s="19"/>
      <c r="C805" s="8"/>
      <c r="D805" s="8"/>
      <c r="E805" s="17"/>
      <c r="F805" s="8"/>
      <c r="G805" s="8"/>
      <c r="H805" s="18"/>
    </row>
    <row r="806" spans="1:8" x14ac:dyDescent="0.2">
      <c r="A806" s="8"/>
      <c r="B806" s="19"/>
      <c r="C806" s="8"/>
      <c r="D806" s="8"/>
      <c r="E806" s="17"/>
      <c r="F806" s="8"/>
      <c r="G806" s="8"/>
      <c r="H806" s="18"/>
    </row>
    <row r="807" spans="1:8" x14ac:dyDescent="0.2">
      <c r="A807" s="8"/>
      <c r="B807" s="19"/>
      <c r="C807" s="8"/>
      <c r="D807" s="8"/>
      <c r="E807" s="17"/>
      <c r="F807" s="8"/>
      <c r="G807" s="8"/>
      <c r="H807" s="18"/>
    </row>
    <row r="808" spans="1:8" x14ac:dyDescent="0.2">
      <c r="A808" s="8"/>
      <c r="B808" s="19"/>
      <c r="C808" s="8"/>
      <c r="D808" s="8"/>
      <c r="E808" s="17"/>
      <c r="F808" s="8"/>
      <c r="G808" s="8"/>
      <c r="H808" s="18"/>
    </row>
    <row r="809" spans="1:8" x14ac:dyDescent="0.2">
      <c r="A809" s="8"/>
      <c r="B809" s="19"/>
      <c r="C809" s="8"/>
      <c r="D809" s="8"/>
      <c r="E809" s="17"/>
      <c r="F809" s="8"/>
      <c r="G809" s="8"/>
      <c r="H809" s="18"/>
    </row>
    <row r="810" spans="1:8" x14ac:dyDescent="0.2">
      <c r="A810" s="8"/>
      <c r="B810" s="19"/>
      <c r="C810" s="8"/>
      <c r="D810" s="8"/>
      <c r="E810" s="17"/>
      <c r="F810" s="8"/>
      <c r="G810" s="8"/>
      <c r="H810" s="18"/>
    </row>
    <row r="811" spans="1:8" x14ac:dyDescent="0.2">
      <c r="A811" s="8"/>
      <c r="B811" s="19"/>
      <c r="C811" s="8"/>
      <c r="D811" s="8"/>
      <c r="E811" s="17"/>
      <c r="F811" s="8"/>
      <c r="G811" s="8"/>
      <c r="H811" s="18"/>
    </row>
    <row r="812" spans="1:8" x14ac:dyDescent="0.2">
      <c r="A812" s="8"/>
      <c r="B812" s="19"/>
      <c r="C812" s="8"/>
      <c r="D812" s="8"/>
      <c r="E812" s="17"/>
      <c r="F812" s="8"/>
      <c r="G812" s="8"/>
      <c r="H812" s="18"/>
    </row>
    <row r="813" spans="1:8" x14ac:dyDescent="0.2">
      <c r="A813" s="8"/>
      <c r="B813" s="19"/>
      <c r="C813" s="8"/>
      <c r="D813" s="8"/>
      <c r="E813" s="17"/>
      <c r="F813" s="8"/>
      <c r="G813" s="8"/>
      <c r="H813" s="18"/>
    </row>
    <row r="814" spans="1:8" x14ac:dyDescent="0.2">
      <c r="A814" s="8"/>
      <c r="B814" s="19"/>
      <c r="C814" s="8"/>
      <c r="D814" s="8"/>
      <c r="E814" s="17"/>
      <c r="F814" s="8"/>
      <c r="G814" s="8"/>
      <c r="H814" s="18"/>
    </row>
    <row r="817" spans="8:10" x14ac:dyDescent="0.2">
      <c r="H817" s="53">
        <f>SUM(H18:H760)</f>
        <v>21725129915</v>
      </c>
      <c r="I817" s="53">
        <f>SUM(I18:I760)</f>
        <v>19881312845</v>
      </c>
      <c r="J817" s="53">
        <f>SUM(J18:J760)</f>
        <v>16531504805</v>
      </c>
    </row>
  </sheetData>
  <mergeCells count="2">
    <mergeCell ref="F1:J1"/>
    <mergeCell ref="A3:J3"/>
  </mergeCells>
  <phoneticPr fontId="6" type="noConversion"/>
  <pageMargins left="0.78740157480314965" right="0.19685039370078741" top="0.43307086614173229" bottom="0.43307086614173229" header="0.19685039370078741" footer="0.19685039370078741"/>
  <pageSetup paperSize="9" scale="71" fitToHeight="15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</vt:lpstr>
      <vt:lpstr>'2020'!BFT_Print_Titles</vt:lpstr>
      <vt:lpstr>'2020'!Заголовки_для_печати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2019-12-10T12:44:29Z</cp:lastPrinted>
  <dcterms:created xsi:type="dcterms:W3CDTF">1996-10-08T23:32:33Z</dcterms:created>
  <dcterms:modified xsi:type="dcterms:W3CDTF">2019-12-23T07:27:24Z</dcterms:modified>
</cp:coreProperties>
</file>