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" sheetId="21" r:id="rId1"/>
  </sheets>
  <definedNames>
    <definedName name="BFT_Print_Titles" localSheetId="0">'2018'!$12:$13</definedName>
    <definedName name="_xlnm.Print_Titles" localSheetId="0">'2018'!$12:$13</definedName>
    <definedName name="_xlnm.Print_Area" localSheetId="0">'2018'!$A$1:$E$65</definedName>
  </definedNames>
  <calcPr calcId="145621"/>
</workbook>
</file>

<file path=xl/calcChain.xml><?xml version="1.0" encoding="utf-8"?>
<calcChain xmlns="http://schemas.openxmlformats.org/spreadsheetml/2006/main">
  <c r="E57" i="21" l="1"/>
  <c r="D57" i="21"/>
  <c r="D41" i="21"/>
  <c r="F41" i="21" s="1"/>
  <c r="E20" i="21" l="1"/>
  <c r="D20" i="21"/>
  <c r="E59" i="21"/>
  <c r="D59" i="21"/>
  <c r="E58" i="21"/>
  <c r="D58" i="21"/>
  <c r="E42" i="21"/>
  <c r="D42" i="21"/>
  <c r="D45" i="21"/>
  <c r="E43" i="21"/>
  <c r="D43" i="21"/>
  <c r="E41" i="21"/>
  <c r="D16" i="21"/>
  <c r="D15" i="21" s="1"/>
  <c r="F15" i="21" s="1"/>
  <c r="E23" i="21"/>
  <c r="E22" i="21" s="1"/>
  <c r="E48" i="21"/>
  <c r="D48" i="21"/>
  <c r="E34" i="21"/>
  <c r="E33" i="21" s="1"/>
  <c r="D61" i="21"/>
  <c r="E61" i="21"/>
  <c r="E60" i="21" s="1"/>
  <c r="E18" i="21"/>
  <c r="E17" i="21"/>
  <c r="D17" i="21"/>
  <c r="E32" i="21"/>
  <c r="D32" i="21"/>
  <c r="D18" i="21"/>
  <c r="E63" i="21"/>
  <c r="D63" i="21"/>
  <c r="E39" i="21"/>
  <c r="E38" i="21" s="1"/>
  <c r="D39" i="21"/>
  <c r="E35" i="21"/>
  <c r="D35" i="21"/>
  <c r="D34" i="21"/>
  <c r="E26" i="21"/>
  <c r="E24" i="21" s="1"/>
  <c r="D26" i="21"/>
  <c r="E16" i="21"/>
  <c r="E36" i="21"/>
  <c r="D36" i="21"/>
  <c r="E31" i="21"/>
  <c r="D31" i="21"/>
  <c r="E30" i="21"/>
  <c r="D30" i="21"/>
  <c r="E25" i="21"/>
  <c r="D25" i="21"/>
  <c r="E19" i="21"/>
  <c r="D19" i="21"/>
  <c r="E27" i="21"/>
  <c r="D27" i="21"/>
  <c r="E29" i="21"/>
  <c r="D29" i="21"/>
  <c r="E65" i="21"/>
  <c r="D65" i="21"/>
  <c r="E37" i="21"/>
  <c r="D37" i="21"/>
  <c r="E46" i="21"/>
  <c r="D46" i="21"/>
  <c r="E49" i="21"/>
  <c r="D49" i="21"/>
  <c r="D47" i="21" s="1"/>
  <c r="E56" i="21"/>
  <c r="E55" i="21" s="1"/>
  <c r="D56" i="21"/>
  <c r="E64" i="21"/>
  <c r="E62" i="21"/>
  <c r="E50" i="21"/>
  <c r="E40" i="21"/>
  <c r="E15" i="21" l="1"/>
  <c r="E28" i="21"/>
  <c r="E47" i="21"/>
  <c r="D55" i="21"/>
  <c r="D40" i="21"/>
  <c r="D28" i="21"/>
  <c r="D24" i="21"/>
  <c r="D50" i="21"/>
  <c r="D62" i="21"/>
  <c r="D33" i="21"/>
  <c r="D64" i="21"/>
  <c r="D22" i="21"/>
  <c r="D60" i="21"/>
  <c r="D38" i="21"/>
  <c r="E14" i="21" l="1"/>
  <c r="G14" i="21" s="1"/>
  <c r="D14" i="21"/>
  <c r="F14" i="21" s="1"/>
</calcChain>
</file>

<file path=xl/sharedStrings.xml><?xml version="1.0" encoding="utf-8"?>
<sst xmlns="http://schemas.openxmlformats.org/spreadsheetml/2006/main" count="168" uniqueCount="79">
  <si>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</si>
  <si>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</si>
  <si>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</si>
  <si>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</si>
  <si>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</si>
  <si>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</si>
  <si>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</si>
  <si>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</si>
  <si>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</si>
  <si>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</si>
  <si>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</si>
  <si>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</si>
  <si>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</si>
  <si>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</si>
  <si>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</si>
  <si>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</si>
  <si>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</si>
  <si>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</si>
  <si>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</si>
  <si>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</si>
  <si>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</si>
  <si>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</si>
  <si>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</si>
  <si>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</si>
  <si>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</si>
  <si>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</si>
  <si>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</si>
  <si>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</si>
  <si>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</si>
  <si>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</si>
  <si>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</si>
  <si>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</si>
  <si>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</si>
  <si>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</si>
  <si>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</si>
  <si>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</si>
  <si>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</si>
  <si>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</si>
  <si>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</si>
  <si>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</si>
  <si>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</si>
  <si>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</si>
  <si>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</si>
  <si>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</si>
  <si>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</si>
  <si>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</si>
  <si>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</si>
  <si>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</si>
  <si>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</si>
  <si>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</si>
  <si>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</si>
  <si>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</si>
  <si>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</si>
  <si>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</si>
  <si>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</si>
  <si>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</si>
  <si>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</si>
  <si>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</si>
  <si>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</si>
  <si>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</si>
  <si>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</si>
  <si>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</si>
  <si>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</si>
  <si>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</si>
  <si>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</si>
  <si>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</si>
  <si>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</si>
  <si>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</si>
  <si>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</si>
  <si>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</si>
  <si>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</si>
  <si>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</si>
  <si>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</si>
  <si>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</si>
  <si>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 xml:space="preserve">к Решению Собрания депутатов Сосновского муниципального района </t>
  </si>
  <si>
    <t xml:space="preserve"> на плановый период 2020 и 2021 годов" </t>
  </si>
  <si>
    <t xml:space="preserve">"О бюджете Сосновского муниципального района на 2019 год                                                                                                                                                        </t>
  </si>
  <si>
    <t xml:space="preserve">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</si>
  <si>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"19" декабря 2018г. №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</si>
</sst>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_-* #,##0.0_р_._-;\-* #,##0.0_р_._-;_-* &quot;-&quot;?_р_._-;_-@_-"/>
    <numFmt numFmtId="167" formatCode="_-* #,##0.0\ _₽_-;\-* #,##0.0\ _₽_-;_-* &quot;-&quot;?\ _₽_-;_-@_-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6" fontId="0" fillId="0" borderId="0" xfId="0" applyNumberFormat="1"/>
    <xf numFmtId="164" fontId="6" fillId="0" borderId="0" xfId="3" applyNumberFormat="1" applyFont="1" applyFill="1"/>
    <xf numFmtId="166" fontId="5" fillId="0" borderId="0" xfId="0" applyNumberFormat="1" applyFont="1" applyAlignment="1">
      <alignment horizontal="center" vertical="center" wrapText="1"/>
    </xf>
    <xf numFmtId="164" fontId="1" fillId="2" borderId="2" xfId="3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4" fillId="0" borderId="0" xfId="0" applyNumberFormat="1" applyFont="1" applyBorder="1" applyAlignment="1">
      <alignment horizontal="right" vertical="top" wrapText="1"/>
    </xf>
    <xf numFmtId="0" fontId="1" fillId="3" borderId="2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4" fontId="1" fillId="3" borderId="2" xfId="3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3" borderId="2" xfId="3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>
      <alignment horizontal="left" vertical="center" wrapText="1"/>
    </xf>
    <xf numFmtId="166" fontId="1" fillId="3" borderId="2" xfId="3" applyNumberFormat="1" applyFont="1" applyFill="1" applyBorder="1" applyAlignment="1">
      <alignment vertical="center"/>
    </xf>
    <xf numFmtId="164" fontId="2" fillId="3" borderId="2" xfId="3" applyNumberFormat="1" applyFont="1" applyFill="1" applyBorder="1" applyAlignment="1">
      <alignment vertical="center" wrapText="1"/>
    </xf>
    <xf numFmtId="164" fontId="1" fillId="3" borderId="2" xfId="3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164" fontId="2" fillId="3" borderId="2" xfId="3" applyNumberFormat="1" applyFont="1" applyFill="1" applyBorder="1" applyAlignment="1">
      <alignment horizontal="center" vertical="center" wrapText="1"/>
    </xf>
    <xf numFmtId="164" fontId="1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showRuler="0" zoomScaleSheetLayoutView="90" zoomScalePageLayoutView="84" workbookViewId="0">
      <selection activeCell="C5" sqref="C5:E5"/>
    </sheetView>
  </sheetViews>
  <sheetFormatPr defaultColWidth="8.85546875" defaultRowHeight="12.75" x14ac:dyDescent="0.2"/>
  <cols>
    <col min="1" max="1" width="79.140625" customWidth="1"/>
    <col min="2" max="3" width="4.7109375" customWidth="1"/>
    <col min="4" max="4" width="15.85546875" style="10" customWidth="1"/>
    <col min="5" max="5" width="15.85546875" customWidth="1"/>
    <col min="6" max="21" width="15.7109375" customWidth="1"/>
  </cols>
  <sheetData>
    <row r="1" spans="1:7" s="1" customFormat="1" ht="14.25" customHeight="1" x14ac:dyDescent="0.2">
      <c r="A1" s="46" t="s">
        <v>77</v>
      </c>
      <c r="B1" s="46"/>
      <c r="C1" s="46"/>
      <c r="D1" s="46"/>
      <c r="E1" s="46"/>
      <c r="F1" s="12"/>
    </row>
    <row r="2" spans="1:7" s="1" customFormat="1" ht="14.25" customHeight="1" x14ac:dyDescent="0.2">
      <c r="A2" s="46" t="s">
        <v>74</v>
      </c>
      <c r="B2" s="46"/>
      <c r="C2" s="46"/>
      <c r="D2" s="46"/>
      <c r="E2" s="46"/>
      <c r="F2" s="12"/>
    </row>
    <row r="3" spans="1:7" s="1" customFormat="1" ht="14.25" customHeight="1" x14ac:dyDescent="0.2">
      <c r="A3" s="46" t="s">
        <v>76</v>
      </c>
      <c r="B3" s="46"/>
      <c r="C3" s="46"/>
      <c r="D3" s="46"/>
      <c r="E3" s="46"/>
      <c r="F3" s="12"/>
    </row>
    <row r="4" spans="1:7" s="1" customFormat="1" ht="14.25" customHeight="1" x14ac:dyDescent="0.2">
      <c r="A4" s="19"/>
      <c r="B4" s="46" t="s">
        <v>75</v>
      </c>
      <c r="C4" s="46"/>
      <c r="D4" s="46"/>
      <c r="E4" s="46"/>
      <c r="F4" s="12"/>
    </row>
    <row r="5" spans="1:7" s="1" customFormat="1" ht="14.25" customHeight="1" x14ac:dyDescent="0.2">
      <c r="A5" s="19"/>
      <c r="B5" s="19"/>
      <c r="C5" s="46" t="s">
        <v>78</v>
      </c>
      <c r="D5" s="46"/>
      <c r="E5" s="46"/>
      <c r="F5" s="12"/>
    </row>
    <row r="6" spans="1:7" s="1" customFormat="1" ht="14.25" customHeight="1" x14ac:dyDescent="0.2">
      <c r="A6" s="22"/>
      <c r="B6" s="22"/>
      <c r="C6" s="22"/>
      <c r="D6" s="22"/>
      <c r="E6" s="22"/>
      <c r="F6" s="12"/>
    </row>
    <row r="7" spans="1:7" s="1" customFormat="1" ht="29.25" customHeight="1" x14ac:dyDescent="0.2">
      <c r="A7" s="47" t="s">
        <v>73</v>
      </c>
      <c r="B7" s="47"/>
      <c r="C7" s="47"/>
      <c r="D7" s="47"/>
      <c r="E7" s="47"/>
    </row>
    <row r="8" spans="1:7" ht="16.5" customHeight="1" x14ac:dyDescent="0.2">
      <c r="A8" s="47"/>
      <c r="B8" s="47"/>
      <c r="C8" s="47"/>
      <c r="D8" s="47"/>
      <c r="E8" s="47"/>
    </row>
    <row r="9" spans="1:7" ht="12.75" hidden="1" customHeight="1" x14ac:dyDescent="0.2">
      <c r="A9" s="47"/>
      <c r="B9" s="47"/>
      <c r="C9" s="47"/>
      <c r="D9" s="47"/>
      <c r="E9" s="47"/>
    </row>
    <row r="10" spans="1:7" ht="7.5" customHeight="1" x14ac:dyDescent="0.25">
      <c r="A10" s="14"/>
      <c r="B10" s="14"/>
      <c r="C10" s="14"/>
      <c r="D10" s="14"/>
    </row>
    <row r="11" spans="1:7" ht="12.75" customHeight="1" x14ac:dyDescent="0.25">
      <c r="A11" s="14"/>
      <c r="B11" s="13"/>
      <c r="C11" s="13"/>
      <c r="D11" s="14"/>
    </row>
    <row r="12" spans="1:7" ht="47.25" customHeight="1" x14ac:dyDescent="0.2">
      <c r="A12" s="3" t="s">
        <v>16</v>
      </c>
      <c r="B12" s="4" t="s">
        <v>3</v>
      </c>
      <c r="C12" s="4" t="s">
        <v>4</v>
      </c>
      <c r="D12" s="20">
        <v>2020</v>
      </c>
      <c r="E12" s="20">
        <v>2021</v>
      </c>
    </row>
    <row r="13" spans="1:7" x14ac:dyDescent="0.2">
      <c r="A13" s="9" t="s">
        <v>2</v>
      </c>
      <c r="B13" s="9" t="s">
        <v>20</v>
      </c>
      <c r="C13" s="9" t="s">
        <v>0</v>
      </c>
      <c r="D13" s="11" t="s">
        <v>1</v>
      </c>
      <c r="E13" s="11" t="s">
        <v>1</v>
      </c>
    </row>
    <row r="14" spans="1:7" ht="18.75" customHeight="1" x14ac:dyDescent="0.2">
      <c r="A14" s="43" t="s">
        <v>50</v>
      </c>
      <c r="B14" s="44"/>
      <c r="C14" s="45"/>
      <c r="D14" s="18">
        <f>D15+D22+D24+D28+D33+D38+D40+D47+D50+D55+D60+D62+D64</f>
        <v>1927402400</v>
      </c>
      <c r="E14" s="18">
        <f>E15+E22+E24+E28+E33+E38+E40+E47+E50+E55+E60+E62+E64</f>
        <v>2010989400</v>
      </c>
      <c r="F14" s="21">
        <f>1927402400-D14</f>
        <v>0</v>
      </c>
      <c r="G14" s="21">
        <f>E14-2010989400</f>
        <v>0</v>
      </c>
    </row>
    <row r="15" spans="1:7" ht="15.75" customHeight="1" x14ac:dyDescent="0.2">
      <c r="A15" s="23" t="s">
        <v>19</v>
      </c>
      <c r="B15" s="24" t="s">
        <v>5</v>
      </c>
      <c r="C15" s="24" t="s">
        <v>51</v>
      </c>
      <c r="D15" s="25">
        <f>D16+D17+D18+D20+D21+D19</f>
        <v>92738538</v>
      </c>
      <c r="E15" s="25">
        <f>E16+E17+E18+E20+E21+E19</f>
        <v>95096908</v>
      </c>
      <c r="F15" s="15">
        <f>D15-92738538</f>
        <v>0</v>
      </c>
      <c r="G15" s="21"/>
    </row>
    <row r="16" spans="1:7" ht="27" customHeight="1" x14ac:dyDescent="0.2">
      <c r="A16" s="26" t="s">
        <v>52</v>
      </c>
      <c r="B16" s="27" t="s">
        <v>5</v>
      </c>
      <c r="C16" s="27" t="s">
        <v>6</v>
      </c>
      <c r="D16" s="28">
        <f>1511210+456386</f>
        <v>1967596</v>
      </c>
      <c r="E16" s="28">
        <f>1511210+456386</f>
        <v>1967596</v>
      </c>
    </row>
    <row r="17" spans="1:5" ht="27.75" customHeight="1" x14ac:dyDescent="0.2">
      <c r="A17" s="29" t="s">
        <v>41</v>
      </c>
      <c r="B17" s="27" t="s">
        <v>5</v>
      </c>
      <c r="C17" s="27" t="s">
        <v>8</v>
      </c>
      <c r="D17" s="28">
        <f>1380163+40000+416809+170000+650000+1205168+348950+100+42000</f>
        <v>4253190</v>
      </c>
      <c r="E17" s="28">
        <f>1380163+40000+416809+170000+650000+1205168+348950+100+42000</f>
        <v>4253190</v>
      </c>
    </row>
    <row r="18" spans="1:5" ht="26.25" customHeight="1" x14ac:dyDescent="0.2">
      <c r="A18" s="30" t="s">
        <v>21</v>
      </c>
      <c r="B18" s="27" t="s">
        <v>5</v>
      </c>
      <c r="C18" s="27" t="s">
        <v>7</v>
      </c>
      <c r="D18" s="28">
        <f>615821+185979+169600+68197+20596+24007+41652+12578+7770+33657874+10162684+2500000+7086873+300000+80000</f>
        <v>54933631</v>
      </c>
      <c r="E18" s="28">
        <f>615821+185979+169600+68197+20596+24007+41652+12578+7770+33657874+10162684+2550000+9037943+300000+80000</f>
        <v>56934701</v>
      </c>
    </row>
    <row r="19" spans="1:5" ht="15.75" customHeight="1" x14ac:dyDescent="0.2">
      <c r="A19" s="30" t="s">
        <v>67</v>
      </c>
      <c r="B19" s="27" t="s">
        <v>5</v>
      </c>
      <c r="C19" s="27" t="s">
        <v>10</v>
      </c>
      <c r="D19" s="28">
        <f>7100</f>
        <v>7100</v>
      </c>
      <c r="E19" s="28">
        <f>7400</f>
        <v>7400</v>
      </c>
    </row>
    <row r="20" spans="1:5" ht="24.75" customHeight="1" x14ac:dyDescent="0.2">
      <c r="A20" s="29" t="s">
        <v>48</v>
      </c>
      <c r="B20" s="27" t="s">
        <v>5</v>
      </c>
      <c r="C20" s="27" t="s">
        <v>14</v>
      </c>
      <c r="D20" s="28">
        <f>2688754+16080368</f>
        <v>18769122</v>
      </c>
      <c r="E20" s="28">
        <f>2688754+16230368</f>
        <v>18919122</v>
      </c>
    </row>
    <row r="21" spans="1:5" ht="15.75" customHeight="1" x14ac:dyDescent="0.2">
      <c r="A21" s="31" t="s">
        <v>22</v>
      </c>
      <c r="B21" s="27" t="s">
        <v>5</v>
      </c>
      <c r="C21" s="27" t="s">
        <v>66</v>
      </c>
      <c r="D21" s="28">
        <v>12807899</v>
      </c>
      <c r="E21" s="28">
        <v>13014899</v>
      </c>
    </row>
    <row r="22" spans="1:5" ht="15.75" customHeight="1" x14ac:dyDescent="0.2">
      <c r="A22" s="32" t="s">
        <v>53</v>
      </c>
      <c r="B22" s="24" t="s">
        <v>6</v>
      </c>
      <c r="C22" s="24" t="s">
        <v>51</v>
      </c>
      <c r="D22" s="25">
        <f>D23</f>
        <v>3495100</v>
      </c>
      <c r="E22" s="25">
        <f>E23</f>
        <v>3510500</v>
      </c>
    </row>
    <row r="23" spans="1:5" ht="15.75" customHeight="1" x14ac:dyDescent="0.2">
      <c r="A23" s="29" t="s">
        <v>47</v>
      </c>
      <c r="B23" s="27" t="s">
        <v>6</v>
      </c>
      <c r="C23" s="27" t="s">
        <v>8</v>
      </c>
      <c r="D23" s="28">
        <v>3495100</v>
      </c>
      <c r="E23" s="28">
        <f>3510500</f>
        <v>3510500</v>
      </c>
    </row>
    <row r="24" spans="1:5" ht="15.75" customHeight="1" x14ac:dyDescent="0.2">
      <c r="A24" s="33" t="s">
        <v>54</v>
      </c>
      <c r="B24" s="24" t="s">
        <v>8</v>
      </c>
      <c r="C24" s="24" t="s">
        <v>51</v>
      </c>
      <c r="D24" s="25">
        <f>D25+D26+D27</f>
        <v>3856200</v>
      </c>
      <c r="E24" s="25">
        <f>E25+E26+E27</f>
        <v>3995800</v>
      </c>
    </row>
    <row r="25" spans="1:5" ht="15.75" customHeight="1" x14ac:dyDescent="0.2">
      <c r="A25" s="31" t="s">
        <v>23</v>
      </c>
      <c r="B25" s="27" t="s">
        <v>8</v>
      </c>
      <c r="C25" s="27" t="s">
        <v>7</v>
      </c>
      <c r="D25" s="28">
        <f>1644784+496725+223191</f>
        <v>2364700</v>
      </c>
      <c r="E25" s="28">
        <f>1644784+496725+362791</f>
        <v>2504300</v>
      </c>
    </row>
    <row r="26" spans="1:5" ht="24.75" customHeight="1" x14ac:dyDescent="0.2">
      <c r="A26" s="29" t="s">
        <v>24</v>
      </c>
      <c r="B26" s="27" t="s">
        <v>8</v>
      </c>
      <c r="C26" s="27" t="s">
        <v>11</v>
      </c>
      <c r="D26" s="28">
        <f>250000+700000</f>
        <v>950000</v>
      </c>
      <c r="E26" s="28">
        <f>250000+700000</f>
        <v>950000</v>
      </c>
    </row>
    <row r="27" spans="1:5" ht="17.25" customHeight="1" x14ac:dyDescent="0.2">
      <c r="A27" s="29" t="s">
        <v>71</v>
      </c>
      <c r="B27" s="27" t="s">
        <v>8</v>
      </c>
      <c r="C27" s="27" t="s">
        <v>17</v>
      </c>
      <c r="D27" s="28">
        <f>541500</f>
        <v>541500</v>
      </c>
      <c r="E27" s="28">
        <f>541500</f>
        <v>541500</v>
      </c>
    </row>
    <row r="28" spans="1:5" ht="17.25" customHeight="1" x14ac:dyDescent="0.2">
      <c r="A28" s="33" t="s">
        <v>55</v>
      </c>
      <c r="B28" s="24" t="s">
        <v>7</v>
      </c>
      <c r="C28" s="24" t="s">
        <v>51</v>
      </c>
      <c r="D28" s="25">
        <f>D29+D30+D31+D32</f>
        <v>40023391</v>
      </c>
      <c r="E28" s="25">
        <f>E29+E30+E31+E32</f>
        <v>43400391</v>
      </c>
    </row>
    <row r="29" spans="1:5" ht="17.25" customHeight="1" x14ac:dyDescent="0.2">
      <c r="A29" s="31" t="s">
        <v>25</v>
      </c>
      <c r="B29" s="27" t="s">
        <v>7</v>
      </c>
      <c r="C29" s="27" t="s">
        <v>5</v>
      </c>
      <c r="D29" s="28">
        <f>378000+32000</f>
        <v>410000</v>
      </c>
      <c r="E29" s="28">
        <f>378000+32000</f>
        <v>410000</v>
      </c>
    </row>
    <row r="30" spans="1:5" ht="15.75" customHeight="1" x14ac:dyDescent="0.2">
      <c r="A30" s="29" t="s">
        <v>26</v>
      </c>
      <c r="B30" s="27" t="s">
        <v>7</v>
      </c>
      <c r="C30" s="27" t="s">
        <v>10</v>
      </c>
      <c r="D30" s="28">
        <f>728000+336300+200600</f>
        <v>1264900</v>
      </c>
      <c r="E30" s="28">
        <f>1121000+336300+200600</f>
        <v>1657900</v>
      </c>
    </row>
    <row r="31" spans="1:5" ht="15.75" customHeight="1" x14ac:dyDescent="0.2">
      <c r="A31" s="29" t="s">
        <v>27</v>
      </c>
      <c r="B31" s="27" t="s">
        <v>7</v>
      </c>
      <c r="C31" s="27" t="s">
        <v>11</v>
      </c>
      <c r="D31" s="28">
        <f>26783500</f>
        <v>26783500</v>
      </c>
      <c r="E31" s="28">
        <f>29542500</f>
        <v>29542500</v>
      </c>
    </row>
    <row r="32" spans="1:5" ht="15.75" customHeight="1" x14ac:dyDescent="0.2">
      <c r="A32" s="31" t="s">
        <v>28</v>
      </c>
      <c r="B32" s="27" t="s">
        <v>7</v>
      </c>
      <c r="C32" s="27" t="s">
        <v>12</v>
      </c>
      <c r="D32" s="28">
        <f>100000+6839471+2065520+280000+700000+800000+750000+30000</f>
        <v>11564991</v>
      </c>
      <c r="E32" s="28">
        <f>100000+6839471+2065520+280000+865000+850000+760000+30000</f>
        <v>11789991</v>
      </c>
    </row>
    <row r="33" spans="1:8" ht="15.75" customHeight="1" x14ac:dyDescent="0.2">
      <c r="A33" s="32" t="s">
        <v>56</v>
      </c>
      <c r="B33" s="24" t="s">
        <v>10</v>
      </c>
      <c r="C33" s="24" t="s">
        <v>51</v>
      </c>
      <c r="D33" s="34">
        <f>D34+D35+D36+D37</f>
        <v>96934700</v>
      </c>
      <c r="E33" s="34">
        <f>E34+E35+E36+E37</f>
        <v>135728200</v>
      </c>
    </row>
    <row r="34" spans="1:8" ht="15.75" customHeight="1" x14ac:dyDescent="0.2">
      <c r="A34" s="31" t="s">
        <v>29</v>
      </c>
      <c r="B34" s="27" t="s">
        <v>10</v>
      </c>
      <c r="C34" s="27" t="s">
        <v>5</v>
      </c>
      <c r="D34" s="28">
        <f>14146800+630000+20000</f>
        <v>14796800</v>
      </c>
      <c r="E34" s="28">
        <f>63512200+650000+20000</f>
        <v>64182200</v>
      </c>
    </row>
    <row r="35" spans="1:8" ht="15.75" customHeight="1" x14ac:dyDescent="0.2">
      <c r="A35" s="31" t="s">
        <v>30</v>
      </c>
      <c r="B35" s="27" t="s">
        <v>10</v>
      </c>
      <c r="C35" s="27" t="s">
        <v>6</v>
      </c>
      <c r="D35" s="28">
        <f>8139500+8000000+13860000+100000</f>
        <v>30099500</v>
      </c>
      <c r="E35" s="28">
        <f>8139500+13860000+100000</f>
        <v>22099500</v>
      </c>
    </row>
    <row r="36" spans="1:8" ht="15.75" customHeight="1" x14ac:dyDescent="0.2">
      <c r="A36" s="31" t="s">
        <v>31</v>
      </c>
      <c r="B36" s="27" t="s">
        <v>10</v>
      </c>
      <c r="C36" s="27" t="s">
        <v>8</v>
      </c>
      <c r="D36" s="28">
        <f>3438400+12600000+1000000</f>
        <v>17038400</v>
      </c>
      <c r="E36" s="28">
        <f>846500+12600000+1000000</f>
        <v>14446500</v>
      </c>
    </row>
    <row r="37" spans="1:8" ht="15.75" customHeight="1" x14ac:dyDescent="0.2">
      <c r="A37" s="31" t="s">
        <v>30</v>
      </c>
      <c r="B37" s="27" t="s">
        <v>10</v>
      </c>
      <c r="C37" s="27" t="s">
        <v>10</v>
      </c>
      <c r="D37" s="28">
        <f>35000000</f>
        <v>35000000</v>
      </c>
      <c r="E37" s="28">
        <f>35000000</f>
        <v>35000000</v>
      </c>
    </row>
    <row r="38" spans="1:8" ht="15.75" customHeight="1" x14ac:dyDescent="0.2">
      <c r="A38" s="32" t="s">
        <v>57</v>
      </c>
      <c r="B38" s="24" t="s">
        <v>14</v>
      </c>
      <c r="C38" s="24" t="s">
        <v>51</v>
      </c>
      <c r="D38" s="25">
        <f>D39</f>
        <v>100000</v>
      </c>
      <c r="E38" s="25">
        <f>E39</f>
        <v>100000</v>
      </c>
    </row>
    <row r="39" spans="1:8" ht="15.75" customHeight="1" x14ac:dyDescent="0.2">
      <c r="A39" s="31" t="s">
        <v>32</v>
      </c>
      <c r="B39" s="27" t="s">
        <v>14</v>
      </c>
      <c r="C39" s="27" t="s">
        <v>10</v>
      </c>
      <c r="D39" s="35">
        <f>100000</f>
        <v>100000</v>
      </c>
      <c r="E39" s="35">
        <f>100000</f>
        <v>100000</v>
      </c>
      <c r="F39" s="7"/>
      <c r="G39" s="42"/>
      <c r="H39" s="42"/>
    </row>
    <row r="40" spans="1:8" ht="15.75" customHeight="1" x14ac:dyDescent="0.2">
      <c r="A40" s="32" t="s">
        <v>58</v>
      </c>
      <c r="B40" s="24" t="s">
        <v>13</v>
      </c>
      <c r="C40" s="24" t="s">
        <v>51</v>
      </c>
      <c r="D40" s="36">
        <f>D41+D42+D43+D46+D45+D44</f>
        <v>1106737973</v>
      </c>
      <c r="E40" s="36">
        <f>E41+E42+E43+E46+E45+E44</f>
        <v>1125582203</v>
      </c>
      <c r="F40" s="7"/>
      <c r="G40" s="42"/>
      <c r="H40" s="42"/>
    </row>
    <row r="41" spans="1:8" ht="15.75" customHeight="1" x14ac:dyDescent="0.2">
      <c r="A41" s="29" t="s">
        <v>42</v>
      </c>
      <c r="B41" s="27" t="s">
        <v>13</v>
      </c>
      <c r="C41" s="27" t="s">
        <v>5</v>
      </c>
      <c r="D41" s="35">
        <f>408842149</f>
        <v>408842149</v>
      </c>
      <c r="E41" s="35">
        <f>414042679</f>
        <v>414042679</v>
      </c>
      <c r="F41" s="41">
        <f>D41-408842149</f>
        <v>0</v>
      </c>
      <c r="G41" s="42"/>
      <c r="H41" s="42"/>
    </row>
    <row r="42" spans="1:8" ht="15.75" customHeight="1" x14ac:dyDescent="0.2">
      <c r="A42" s="29" t="s">
        <v>38</v>
      </c>
      <c r="B42" s="27" t="s">
        <v>13</v>
      </c>
      <c r="C42" s="27" t="s">
        <v>6</v>
      </c>
      <c r="D42" s="35">
        <f>565830540+55441500</f>
        <v>621272040</v>
      </c>
      <c r="E42" s="35">
        <f>575295540+56037200</f>
        <v>631332740</v>
      </c>
      <c r="F42" s="7"/>
      <c r="G42" s="42"/>
      <c r="H42" s="42"/>
    </row>
    <row r="43" spans="1:8" ht="15.75" customHeight="1" x14ac:dyDescent="0.2">
      <c r="A43" s="29" t="s">
        <v>70</v>
      </c>
      <c r="B43" s="27" t="s">
        <v>13</v>
      </c>
      <c r="C43" s="27" t="s">
        <v>8</v>
      </c>
      <c r="D43" s="35">
        <f>28800000+19959737</f>
        <v>48759737</v>
      </c>
      <c r="E43" s="35">
        <f>31500000+20779737</f>
        <v>52279737</v>
      </c>
      <c r="F43" s="7"/>
      <c r="G43" s="42"/>
      <c r="H43" s="42"/>
    </row>
    <row r="44" spans="1:8" ht="15.75" customHeight="1" x14ac:dyDescent="0.2">
      <c r="A44" s="29" t="s">
        <v>72</v>
      </c>
      <c r="B44" s="27" t="s">
        <v>13</v>
      </c>
      <c r="C44" s="27" t="s">
        <v>10</v>
      </c>
      <c r="D44" s="35">
        <v>100000</v>
      </c>
      <c r="E44" s="35">
        <v>100000</v>
      </c>
      <c r="F44" s="7"/>
      <c r="G44" s="42"/>
      <c r="H44" s="42"/>
    </row>
    <row r="45" spans="1:8" ht="15.75" customHeight="1" x14ac:dyDescent="0.2">
      <c r="A45" s="29" t="s">
        <v>65</v>
      </c>
      <c r="B45" s="27" t="s">
        <v>13</v>
      </c>
      <c r="C45" s="27" t="s">
        <v>13</v>
      </c>
      <c r="D45" s="35">
        <f>1499700</f>
        <v>1499700</v>
      </c>
      <c r="E45" s="35">
        <v>1232700</v>
      </c>
      <c r="F45" s="7"/>
      <c r="G45" s="42"/>
      <c r="H45" s="42"/>
    </row>
    <row r="46" spans="1:8" ht="15.75" customHeight="1" x14ac:dyDescent="0.2">
      <c r="A46" s="29" t="s">
        <v>43</v>
      </c>
      <c r="B46" s="27" t="s">
        <v>13</v>
      </c>
      <c r="C46" s="27" t="s">
        <v>11</v>
      </c>
      <c r="D46" s="35">
        <f>100000+313000+124300+2813800+7200000+365800+2550125+770138+7556900+2282184+300000+800000+88100+1000000</f>
        <v>26264347</v>
      </c>
      <c r="E46" s="35">
        <f>100000+313000+124300+2813800+7200000+365800+2550125+770138+7556900+2282184+320000+1010000+88100+1100000</f>
        <v>26594347</v>
      </c>
      <c r="F46" s="7"/>
      <c r="G46" s="42"/>
      <c r="H46" s="42"/>
    </row>
    <row r="47" spans="1:8" ht="15.75" customHeight="1" x14ac:dyDescent="0.2">
      <c r="A47" s="33" t="s">
        <v>59</v>
      </c>
      <c r="B47" s="24" t="s">
        <v>9</v>
      </c>
      <c r="C47" s="24" t="s">
        <v>51</v>
      </c>
      <c r="D47" s="36">
        <f>D48+D49</f>
        <v>95588230</v>
      </c>
      <c r="E47" s="36">
        <f>E48+E49</f>
        <v>102873230</v>
      </c>
      <c r="F47" s="7"/>
      <c r="G47" s="42"/>
      <c r="H47" s="42"/>
    </row>
    <row r="48" spans="1:8" ht="15.75" customHeight="1" x14ac:dyDescent="0.2">
      <c r="A48" s="29" t="s">
        <v>39</v>
      </c>
      <c r="B48" s="27" t="s">
        <v>9</v>
      </c>
      <c r="C48" s="27" t="s">
        <v>5</v>
      </c>
      <c r="D48" s="35">
        <f>55601000+6500+2000+8000+16526900+4991100+300000+500000+350000+2600+1168200+352800+90000+100000</f>
        <v>79999100</v>
      </c>
      <c r="E48" s="35">
        <f>60601000+6500+2000+8000+16526900+4991100+350000+650000+350000+2600+1168200+352800+95000+120000</f>
        <v>85224100</v>
      </c>
      <c r="F48" s="7"/>
      <c r="G48" s="42"/>
      <c r="H48" s="42"/>
    </row>
    <row r="49" spans="1:8" ht="15.75" customHeight="1" x14ac:dyDescent="0.2">
      <c r="A49" s="26" t="s">
        <v>40</v>
      </c>
      <c r="B49" s="27" t="s">
        <v>9</v>
      </c>
      <c r="C49" s="27" t="s">
        <v>7</v>
      </c>
      <c r="D49" s="35">
        <f>1098000+331600+30000+71000+10127000+3662500+100000+138830+200+30000</f>
        <v>15589130</v>
      </c>
      <c r="E49" s="35">
        <f>1098000+331600+40000+71000+12127000+3662500+150000+138830+200+30000</f>
        <v>17649130</v>
      </c>
      <c r="F49" s="7"/>
      <c r="G49" s="42"/>
      <c r="H49" s="42"/>
    </row>
    <row r="50" spans="1:8" ht="15.75" customHeight="1" x14ac:dyDescent="0.2">
      <c r="A50" s="23" t="s">
        <v>60</v>
      </c>
      <c r="B50" s="24" t="s">
        <v>11</v>
      </c>
      <c r="C50" s="24" t="s">
        <v>51</v>
      </c>
      <c r="D50" s="36">
        <f>SUM(D51:D54)</f>
        <v>16495300</v>
      </c>
      <c r="E50" s="36">
        <f>SUM(E51:E54)</f>
        <v>16680800</v>
      </c>
      <c r="F50" s="7"/>
      <c r="G50" s="42"/>
      <c r="H50" s="42"/>
    </row>
    <row r="51" spans="1:8" ht="15.75" customHeight="1" x14ac:dyDescent="0.2">
      <c r="A51" s="37" t="s">
        <v>34</v>
      </c>
      <c r="B51" s="27" t="s">
        <v>11</v>
      </c>
      <c r="C51" s="27" t="s">
        <v>5</v>
      </c>
      <c r="D51" s="35">
        <v>5140910</v>
      </c>
      <c r="E51" s="35">
        <v>5196954</v>
      </c>
      <c r="F51" s="7"/>
      <c r="G51" s="42"/>
      <c r="H51" s="42"/>
    </row>
    <row r="52" spans="1:8" ht="15.75" customHeight="1" x14ac:dyDescent="0.2">
      <c r="A52" s="37" t="s">
        <v>68</v>
      </c>
      <c r="B52" s="27" t="s">
        <v>11</v>
      </c>
      <c r="C52" s="27" t="s">
        <v>6</v>
      </c>
      <c r="D52" s="35">
        <v>7384045</v>
      </c>
      <c r="E52" s="35">
        <v>7465667</v>
      </c>
      <c r="F52" s="7"/>
      <c r="G52" s="42"/>
      <c r="H52" s="42"/>
    </row>
    <row r="53" spans="1:8" ht="15.75" customHeight="1" x14ac:dyDescent="0.2">
      <c r="A53" s="37" t="s">
        <v>69</v>
      </c>
      <c r="B53" s="27" t="s">
        <v>11</v>
      </c>
      <c r="C53" s="27" t="s">
        <v>7</v>
      </c>
      <c r="D53" s="35">
        <v>3970345</v>
      </c>
      <c r="E53" s="35">
        <v>4018179</v>
      </c>
      <c r="F53" s="7"/>
      <c r="G53" s="42"/>
      <c r="H53" s="42"/>
    </row>
    <row r="54" spans="1:8" ht="15.75" hidden="1" customHeight="1" x14ac:dyDescent="0.2">
      <c r="A54" s="26" t="s">
        <v>35</v>
      </c>
      <c r="B54" s="27" t="s">
        <v>11</v>
      </c>
      <c r="C54" s="27" t="s">
        <v>11</v>
      </c>
      <c r="D54" s="35"/>
      <c r="E54" s="35"/>
      <c r="F54" s="7"/>
      <c r="G54" s="42"/>
      <c r="H54" s="42"/>
    </row>
    <row r="55" spans="1:8" ht="15.75" customHeight="1" x14ac:dyDescent="0.2">
      <c r="A55" s="23" t="s">
        <v>61</v>
      </c>
      <c r="B55" s="24" t="s">
        <v>17</v>
      </c>
      <c r="C55" s="24" t="s">
        <v>51</v>
      </c>
      <c r="D55" s="36">
        <f>D56+D57+D58+D59</f>
        <v>429695468</v>
      </c>
      <c r="E55" s="36">
        <f>E56+E57+E58+E59</f>
        <v>438983868</v>
      </c>
      <c r="F55" s="7"/>
      <c r="G55" s="7"/>
      <c r="H55" s="7"/>
    </row>
    <row r="56" spans="1:8" ht="15.75" customHeight="1" x14ac:dyDescent="0.2">
      <c r="A56" s="26" t="s">
        <v>45</v>
      </c>
      <c r="B56" s="27" t="s">
        <v>17</v>
      </c>
      <c r="C56" s="27" t="s">
        <v>6</v>
      </c>
      <c r="D56" s="38">
        <f>30098300</f>
        <v>30098300</v>
      </c>
      <c r="E56" s="38">
        <f>30340500</f>
        <v>30340500</v>
      </c>
      <c r="F56" s="7"/>
      <c r="G56" s="7"/>
      <c r="H56" s="7"/>
    </row>
    <row r="57" spans="1:8" ht="15.75" customHeight="1" x14ac:dyDescent="0.2">
      <c r="A57" s="29" t="s">
        <v>44</v>
      </c>
      <c r="B57" s="27" t="s">
        <v>17</v>
      </c>
      <c r="C57" s="27" t="s">
        <v>8</v>
      </c>
      <c r="D57" s="38">
        <f>313736868+700000</f>
        <v>314436868</v>
      </c>
      <c r="E57" s="38">
        <f>322301068+1100000</f>
        <v>323401068</v>
      </c>
      <c r="F57" s="17"/>
      <c r="G57" s="7"/>
      <c r="H57" s="7"/>
    </row>
    <row r="58" spans="1:8" ht="15.75" customHeight="1" x14ac:dyDescent="0.2">
      <c r="A58" s="30" t="s">
        <v>36</v>
      </c>
      <c r="B58" s="27" t="s">
        <v>17</v>
      </c>
      <c r="C58" s="27" t="s">
        <v>7</v>
      </c>
      <c r="D58" s="38">
        <f>18844700+16356300+32600800</f>
        <v>67801800</v>
      </c>
      <c r="E58" s="38">
        <f>18844700+16356300+32682800</f>
        <v>67883800</v>
      </c>
      <c r="F58" s="41"/>
      <c r="G58" s="7"/>
      <c r="H58" s="7"/>
    </row>
    <row r="59" spans="1:8" ht="15.75" customHeight="1" x14ac:dyDescent="0.2">
      <c r="A59" s="29" t="s">
        <v>46</v>
      </c>
      <c r="B59" s="27" t="s">
        <v>17</v>
      </c>
      <c r="C59" s="27" t="s">
        <v>14</v>
      </c>
      <c r="D59" s="38">
        <f>17358500</f>
        <v>17358500</v>
      </c>
      <c r="E59" s="38">
        <f>17358500</f>
        <v>17358500</v>
      </c>
      <c r="F59" s="41"/>
      <c r="G59" s="7"/>
      <c r="H59" s="7"/>
    </row>
    <row r="60" spans="1:8" ht="15.75" customHeight="1" x14ac:dyDescent="0.2">
      <c r="A60" s="33" t="s">
        <v>62</v>
      </c>
      <c r="B60" s="24" t="s">
        <v>15</v>
      </c>
      <c r="C60" s="24" t="s">
        <v>51</v>
      </c>
      <c r="D60" s="39">
        <f>D61</f>
        <v>2204500</v>
      </c>
      <c r="E60" s="39">
        <f>E61</f>
        <v>5504500</v>
      </c>
      <c r="F60" s="7"/>
      <c r="G60" s="7"/>
      <c r="H60" s="7"/>
    </row>
    <row r="61" spans="1:8" ht="15.75" customHeight="1" x14ac:dyDescent="0.2">
      <c r="A61" s="31" t="s">
        <v>33</v>
      </c>
      <c r="B61" s="27" t="s">
        <v>15</v>
      </c>
      <c r="C61" s="27" t="s">
        <v>6</v>
      </c>
      <c r="D61" s="40">
        <f>704500+800000+700000</f>
        <v>2204500</v>
      </c>
      <c r="E61" s="40">
        <f>704500+3200000+800000+800000</f>
        <v>5504500</v>
      </c>
      <c r="F61" s="6"/>
      <c r="G61" s="5"/>
      <c r="H61" s="5"/>
    </row>
    <row r="62" spans="1:8" ht="15.75" customHeight="1" x14ac:dyDescent="0.2">
      <c r="A62" s="32" t="s">
        <v>63</v>
      </c>
      <c r="B62" s="24" t="s">
        <v>12</v>
      </c>
      <c r="C62" s="24" t="s">
        <v>51</v>
      </c>
      <c r="D62" s="25">
        <f>D63</f>
        <v>2300000</v>
      </c>
      <c r="E62" s="25">
        <f>E63</f>
        <v>2300000</v>
      </c>
      <c r="F62" s="6"/>
      <c r="G62" s="5"/>
      <c r="H62" s="5"/>
    </row>
    <row r="63" spans="1:8" ht="15" customHeight="1" x14ac:dyDescent="0.2">
      <c r="A63" s="29" t="s">
        <v>37</v>
      </c>
      <c r="B63" s="27" t="s">
        <v>12</v>
      </c>
      <c r="C63" s="27" t="s">
        <v>6</v>
      </c>
      <c r="D63" s="35">
        <f>2300000</f>
        <v>2300000</v>
      </c>
      <c r="E63" s="35">
        <f>2300000</f>
        <v>2300000</v>
      </c>
      <c r="F63" s="6"/>
      <c r="G63" s="5"/>
      <c r="H63" s="5"/>
    </row>
    <row r="64" spans="1:8" ht="22.5" customHeight="1" x14ac:dyDescent="0.2">
      <c r="A64" s="33" t="s">
        <v>64</v>
      </c>
      <c r="B64" s="24" t="s">
        <v>18</v>
      </c>
      <c r="C64" s="24" t="s">
        <v>51</v>
      </c>
      <c r="D64" s="36">
        <f>D65</f>
        <v>37233000</v>
      </c>
      <c r="E64" s="36">
        <f>E65</f>
        <v>37233000</v>
      </c>
      <c r="F64" s="6"/>
      <c r="G64" s="5"/>
      <c r="H64" s="5"/>
    </row>
    <row r="65" spans="1:5" ht="15.75" customHeight="1" x14ac:dyDescent="0.2">
      <c r="A65" s="29" t="s">
        <v>49</v>
      </c>
      <c r="B65" s="27" t="s">
        <v>18</v>
      </c>
      <c r="C65" s="27" t="s">
        <v>5</v>
      </c>
      <c r="D65" s="28">
        <f>37233000</f>
        <v>37233000</v>
      </c>
      <c r="E65" s="28">
        <f>37233000</f>
        <v>37233000</v>
      </c>
    </row>
    <row r="66" spans="1:5" x14ac:dyDescent="0.2">
      <c r="A66" s="2"/>
      <c r="B66" s="2"/>
      <c r="C66" s="2"/>
      <c r="D66" s="16"/>
    </row>
    <row r="67" spans="1:5" x14ac:dyDescent="0.2">
      <c r="A67" s="2"/>
      <c r="B67" s="2"/>
      <c r="C67" s="2"/>
    </row>
    <row r="68" spans="1:5" ht="16.5" x14ac:dyDescent="0.25">
      <c r="A68" s="8"/>
      <c r="B68" s="2"/>
      <c r="C68" s="2"/>
    </row>
    <row r="69" spans="1:5" x14ac:dyDescent="0.2">
      <c r="A69" s="2"/>
      <c r="B69" s="2"/>
      <c r="C69" s="2"/>
    </row>
    <row r="70" spans="1:5" x14ac:dyDescent="0.2">
      <c r="A70" s="2"/>
      <c r="B70" s="2"/>
      <c r="C70" s="2"/>
    </row>
    <row r="71" spans="1:5" x14ac:dyDescent="0.2">
      <c r="A71" s="2"/>
      <c r="B71" s="2"/>
      <c r="C71" s="2"/>
    </row>
    <row r="72" spans="1:5" x14ac:dyDescent="0.2">
      <c r="A72" s="2"/>
      <c r="B72" s="2"/>
      <c r="C72" s="2"/>
    </row>
    <row r="73" spans="1:5" x14ac:dyDescent="0.2">
      <c r="A73" s="2"/>
      <c r="B73" s="2"/>
      <c r="C73" s="2"/>
    </row>
    <row r="74" spans="1:5" x14ac:dyDescent="0.2">
      <c r="A74" s="2"/>
      <c r="B74" s="2"/>
      <c r="C74" s="2"/>
    </row>
    <row r="75" spans="1:5" x14ac:dyDescent="0.2">
      <c r="A75" s="2"/>
      <c r="B75" s="2"/>
      <c r="C75" s="2"/>
    </row>
    <row r="76" spans="1:5" x14ac:dyDescent="0.2">
      <c r="A76" s="2"/>
      <c r="B76" s="2"/>
      <c r="C76" s="2"/>
    </row>
    <row r="77" spans="1:5" x14ac:dyDescent="0.2">
      <c r="A77" s="2"/>
      <c r="B77" s="2"/>
      <c r="C77" s="2"/>
    </row>
    <row r="78" spans="1:5" x14ac:dyDescent="0.2">
      <c r="A78" s="2"/>
      <c r="B78" s="2"/>
      <c r="C78" s="2"/>
    </row>
    <row r="79" spans="1:5" x14ac:dyDescent="0.2">
      <c r="A79" s="2"/>
      <c r="B79" s="2"/>
      <c r="C79" s="2"/>
    </row>
    <row r="80" spans="1:5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</sheetData>
  <mergeCells count="9">
    <mergeCell ref="H39:H54"/>
    <mergeCell ref="G39:G54"/>
    <mergeCell ref="A14:C14"/>
    <mergeCell ref="A1:E1"/>
    <mergeCell ref="A2:E2"/>
    <mergeCell ref="A3:E3"/>
    <mergeCell ref="B4:E4"/>
    <mergeCell ref="C5:E5"/>
    <mergeCell ref="A7:E9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5" fitToHeight="0" orientation="portrait" r:id="rId1"/>
  <headerFooter scaleWithDoc="0">
    <oddFooter>&amp;C&amp;P</oddFooter>
  </headerFooter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</vt:lpstr>
      <vt:lpstr>'2018'!BFT_Print_Titles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2018-11-29T07:04:49Z</cp:lastPrinted>
  <dcterms:created xsi:type="dcterms:W3CDTF">1996-10-08T23:32:33Z</dcterms:created>
  <dcterms:modified xsi:type="dcterms:W3CDTF">2018-12-19T10:54:37Z</dcterms:modified>
</cp:coreProperties>
</file>